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'Estimates'!$A$4:$X$104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$#,##0.00"/>
    <numFmt numFmtId="165" formatCode="mm/dd/yyyy"/>
    <numFmt numFmtId="166" formatCode="0 &quot;rooms&quot;"/>
    <numFmt numFmtId="167" formatCode="0 &quot;visits&quot;"/>
    <numFmt numFmtId="168" formatCode="0.0 &quot;miles&quot;"/>
    <numFmt numFmtId="169" formatCode="0.00&quot;x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3666D"/>
      <sz val="9"/>
    </font>
    <font>
      <name val="Aptos"/>
      <b val="1"/>
      <color rgb="00FFFFFF"/>
      <sz val="10"/>
    </font>
    <font>
      <name val="Aptos"/>
      <color rgb="0024363D"/>
      <sz val="10"/>
    </font>
    <font>
      <name val="Aptos"/>
      <b val="1"/>
      <color rgb="002436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/>
    </xf>
    <xf numFmtId="1" fontId="4" fillId="4" borderId="1" applyAlignment="1" pivotButton="0" quotePrefix="0" xfId="0">
      <alignment vertical="top"/>
    </xf>
    <xf numFmtId="0" fontId="4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vertical="top"/>
    </xf>
    <xf numFmtId="1" fontId="4" fillId="6" borderId="1" applyAlignment="1" pivotButton="0" quotePrefix="0" xfId="0">
      <alignment vertical="top"/>
    </xf>
    <xf numFmtId="0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vertical="top"/>
    </xf>
    <xf numFmtId="164" fontId="4" fillId="6" borderId="1" applyAlignment="1" pivotButton="0" quotePrefix="0" xfId="0">
      <alignment vertical="top"/>
    </xf>
    <xf numFmtId="0" fontId="3" fillId="2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166" fontId="4" fillId="5" borderId="1" applyAlignment="1" pivotButton="0" quotePrefix="0" xfId="0">
      <alignment vertical="top" wrapText="1"/>
    </xf>
    <xf numFmtId="167" fontId="4" fillId="5" borderId="1" applyAlignment="1" pivotButton="0" quotePrefix="0" xfId="0">
      <alignment vertical="top" wrapText="1"/>
    </xf>
    <xf numFmtId="168" fontId="4" fillId="5" borderId="1" applyAlignment="1" pivotButton="0" quotePrefix="0" xfId="0">
      <alignment vertical="top" wrapText="1"/>
    </xf>
    <xf numFmtId="9" fontId="4" fillId="5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9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6" borderId="1" applyAlignment="1" pivotButton="0" quotePrefix="0" xfId="0">
      <alignment vertical="top" wrapText="1"/>
    </xf>
    <xf numFmtId="169" fontId="4" fillId="6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169" fontId="4" fillId="5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vertical="top"/>
    </xf>
    <xf numFmtId="164" fontId="4" fillId="6" borderId="1" applyAlignment="1" pivotButton="0" quotePrefix="0" xfId="0">
      <alignment vertical="top"/>
    </xf>
    <xf numFmtId="165" fontId="4" fillId="5" borderId="1" applyAlignment="1" pivotButton="0" quotePrefix="0" xfId="0">
      <alignment vertical="top" wrapText="1"/>
    </xf>
    <xf numFmtId="166" fontId="4" fillId="5" borderId="1" applyAlignment="1" pivotButton="0" quotePrefix="0" xfId="0">
      <alignment vertical="top" wrapText="1"/>
    </xf>
    <xf numFmtId="167" fontId="4" fillId="5" borderId="1" applyAlignment="1" pivotButton="0" quotePrefix="0" xfId="0">
      <alignment vertical="top" wrapText="1"/>
    </xf>
    <xf numFmtId="168" fontId="4" fillId="5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9" fontId="4" fillId="4" borderId="1" applyAlignment="1" pivotButton="0" quotePrefix="0" xfId="0">
      <alignment vertical="top" wrapText="1"/>
    </xf>
    <xf numFmtId="164" fontId="4" fillId="6" borderId="1" applyAlignment="1" pivotButton="0" quotePrefix="0" xfId="0">
      <alignment vertical="top" wrapText="1"/>
    </xf>
    <xf numFmtId="169" fontId="4" fillId="6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169" fontId="4" fillId="5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4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7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Bed Bug Treatment Estimate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 ht="30" customHeight="1">
      <c r="A2" s="2" t="inlineStr">
        <is>
          <t>Indicators are calculated from entered estimates. Review flags are prompts for a person to check the estimate.</t>
        </is>
      </c>
    </row>
    <row r="3"/>
    <row r="4">
      <c r="A4" s="3" t="inlineStr">
        <is>
          <t>Estimate Indicator</t>
        </is>
      </c>
      <c r="B4" s="3" t="inlineStr">
        <is>
          <t>Calculated Value</t>
        </is>
      </c>
      <c r="D4" s="3" t="inlineStr">
        <is>
          <t>Status</t>
        </is>
      </c>
      <c r="E4" s="3" t="inlineStr">
        <is>
          <t>Count</t>
        </is>
      </c>
    </row>
    <row r="5">
      <c r="A5" s="4" t="inlineStr">
        <is>
          <t>Total estimates</t>
        </is>
      </c>
      <c r="B5" s="5">
        <f>COUNTIF(Estimates!$C$5:$C$104,"&lt;&gt;")</f>
        <v/>
      </c>
      <c r="D5" s="6" t="inlineStr">
        <is>
          <t>Draft</t>
        </is>
      </c>
      <c r="E5" s="6">
        <f>COUNTIF(Estimates!$L$5:$L$104,$D5)</f>
        <v/>
      </c>
    </row>
    <row r="6">
      <c r="A6" s="7" t="inlineStr">
        <is>
          <t>Draft estimates</t>
        </is>
      </c>
      <c r="B6" s="8">
        <f>COUNTIF(Estimates!$L$5:$L$104,"Draft")</f>
        <v/>
      </c>
      <c r="D6" s="9" t="inlineStr">
        <is>
          <t>Sent</t>
        </is>
      </c>
      <c r="E6" s="9">
        <f>COUNTIF(Estimates!$L$5:$L$104,$D6)</f>
        <v/>
      </c>
    </row>
    <row r="7">
      <c r="A7" s="4" t="inlineStr">
        <is>
          <t>Sent estimates</t>
        </is>
      </c>
      <c r="B7" s="5">
        <f>COUNTIF(Estimates!$L$5:$L$104,"Sent")</f>
        <v/>
      </c>
      <c r="D7" s="6" t="inlineStr">
        <is>
          <t>Accepted</t>
        </is>
      </c>
      <c r="E7" s="6">
        <f>COUNTIF(Estimates!$L$5:$L$104,$D7)</f>
        <v/>
      </c>
    </row>
    <row r="8">
      <c r="A8" s="7" t="inlineStr">
        <is>
          <t>Accepted estimates</t>
        </is>
      </c>
      <c r="B8" s="8">
        <f>COUNTIF(Estimates!$L$5:$L$104,"Accepted")</f>
        <v/>
      </c>
      <c r="D8" s="9" t="inlineStr">
        <is>
          <t>Declined</t>
        </is>
      </c>
      <c r="E8" s="9">
        <f>COUNTIF(Estimates!$L$5:$L$104,$D8)</f>
        <v/>
      </c>
    </row>
    <row r="9">
      <c r="A9" s="4" t="inlineStr">
        <is>
          <t>Total estimate amount</t>
        </is>
      </c>
      <c r="B9" s="29">
        <f>SUM(Estimates!$W$5:$W$104)</f>
        <v/>
      </c>
      <c r="D9" s="6" t="inlineStr">
        <is>
          <t>On Hold</t>
        </is>
      </c>
      <c r="E9" s="6">
        <f>COUNTIF(Estimates!$L$5:$L$104,$D9)</f>
        <v/>
      </c>
    </row>
    <row r="10">
      <c r="A10" s="7" t="inlineStr">
        <is>
          <t>Accepted estimate amount</t>
        </is>
      </c>
      <c r="B10" s="30">
        <f>SUMIF(Estimates!$L$5:$L$104,"Accepted",Estimates!$W$5:$W$104)</f>
        <v/>
      </c>
    </row>
    <row r="11">
      <c r="A11" s="4" t="inlineStr">
        <is>
          <t>Average estimate amount</t>
        </is>
      </c>
      <c r="B11" s="29">
        <f>IFERROR(SUM(Estimates!$W$5:$W$104)/COUNTIF(Estimates!$W$5:$W$104,"&gt;0"),"")</f>
        <v/>
      </c>
    </row>
    <row r="12">
      <c r="A12" s="7" t="inlineStr">
        <is>
          <t>Total rooms</t>
        </is>
      </c>
      <c r="B12" s="8">
        <f>SUM(Estimates!$G$5:$G$104)</f>
        <v/>
      </c>
    </row>
    <row r="13">
      <c r="A13" s="4" t="inlineStr">
        <is>
          <t>Planned repeat visits</t>
        </is>
      </c>
      <c r="B13" s="5">
        <f>SUM(Estimates!$K$5:$K$104)</f>
        <v/>
      </c>
    </row>
    <row r="14">
      <c r="A14" s="7" t="inlineStr">
        <is>
          <t>Review flags</t>
        </is>
      </c>
      <c r="B14" s="8">
        <f>COUNTIF(Estimates!$X$5:$X$104,"Check*")+COUNTIF(Estimates!$X$5:$X$104,"Discount*")+COUNTIF(Estimates!$X$5:$X$104,"Confirm*")+COUNTIF(Estimates!$X$5:$X$104,"Minimum*")</f>
        <v/>
      </c>
    </row>
  </sheetData>
  <mergeCells count="1">
    <mergeCell ref="A1:H1"/>
  </mergeCells>
  <conditionalFormatting sqref="B8">
    <cfRule type="expression" priority="1" dxfId="0">
      <formula>$B$8&gt;0</formula>
    </cfRule>
  </conditionalFormatting>
  <conditionalFormatting sqref="B14">
    <cfRule type="expression" priority="2" dxfId="1">
      <formula>$B$14&gt;0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X104"/>
  <sheetViews>
    <sheetView showGridLines="0" zoomScale="78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1" customWidth="1" min="2" max="2"/>
    <col width="27" customWidth="1" min="3" max="3"/>
    <col width="34" customWidth="1" min="4" max="4"/>
    <col width="18" customWidth="1" min="5" max="5"/>
    <col width="25" customWidth="1" min="6" max="6"/>
    <col width="12" customWidth="1" min="7" max="7"/>
    <col width="17" customWidth="1" min="8" max="8"/>
    <col width="25" customWidth="1" min="9" max="9"/>
    <col width="26" customWidth="1" min="10" max="10"/>
    <col width="14" customWidth="1" min="11" max="11"/>
    <col width="13" customWidth="1" min="12" max="12"/>
    <col width="13" customWidth="1" min="13" max="13"/>
    <col width="12" customWidth="1" min="14" max="14"/>
    <col width="16" customWidth="1" min="15" max="15"/>
    <col width="14" customWidth="1" min="16" max="16"/>
    <col width="14" customWidth="1" min="17" max="17"/>
    <col width="17" customWidth="1" min="18" max="18"/>
    <col width="18" customWidth="1" min="19" max="19"/>
    <col width="18" customWidth="1" min="20" max="20"/>
    <col width="15" customWidth="1" min="21" max="21"/>
    <col width="19" customWidth="1" min="22" max="22"/>
    <col width="17" customWidth="1" min="23" max="23"/>
    <col width="31" customWidth="1" min="24" max="24"/>
  </cols>
  <sheetData>
    <row r="1" ht="28" customHeight="1">
      <c r="A1" s="1" t="inlineStr">
        <is>
          <t>Bed Bug Treatment Estimates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7" t="n"/>
      <c r="U1" s="27" t="n"/>
      <c r="V1" s="27" t="n"/>
      <c r="W1" s="27" t="n"/>
      <c r="X1" s="28" t="n"/>
    </row>
    <row r="2" ht="32" customHeight="1">
      <c r="A2" s="2" t="inlineStr">
        <is>
          <t>Yellow cells are editable. Calculated amounts use the visible Assumptions sheet and remain subject to human scope and pricing review.</t>
        </is>
      </c>
    </row>
    <row r="3"/>
    <row r="4" ht="42" customHeight="1">
      <c r="A4" s="12" t="inlineStr">
        <is>
          <t>Estimate Date</t>
        </is>
      </c>
      <c r="B4" s="12" t="inlineStr">
        <is>
          <t>Estimate ID</t>
        </is>
      </c>
      <c r="C4" s="12" t="inlineStr">
        <is>
          <t>Customer</t>
        </is>
      </c>
      <c r="D4" s="12" t="inlineStr">
        <is>
          <t>Service Site</t>
        </is>
      </c>
      <c r="E4" s="12" t="inlineStr">
        <is>
          <t>Pest Concern</t>
        </is>
      </c>
      <c r="F4" s="12" t="inlineStr">
        <is>
          <t>Service</t>
        </is>
      </c>
      <c r="G4" s="12" t="inlineStr">
        <is>
          <t>Room Quantity</t>
        </is>
      </c>
      <c r="H4" s="12" t="inlineStr">
        <is>
          <t>Infestation Extent</t>
        </is>
      </c>
      <c r="I4" s="12" t="inlineStr">
        <is>
          <t>Treatment Method</t>
        </is>
      </c>
      <c r="J4" s="12" t="inlineStr">
        <is>
          <t>Preparation Responsibility</t>
        </is>
      </c>
      <c r="K4" s="12" t="inlineStr">
        <is>
          <t>Repeat Visit Quantity</t>
        </is>
      </c>
      <c r="L4" s="12" t="inlineStr">
        <is>
          <t>Status</t>
        </is>
      </c>
      <c r="M4" s="12" t="inlineStr">
        <is>
          <t>Travel Miles</t>
        </is>
      </c>
      <c r="N4" s="12" t="inlineStr">
        <is>
          <t>Discount %</t>
        </is>
      </c>
      <c r="O4" s="12" t="inlineStr">
        <is>
          <t>Base Room Amount</t>
        </is>
      </c>
      <c r="P4" s="12" t="inlineStr">
        <is>
          <t>Extent Multiplier</t>
        </is>
      </c>
      <c r="Q4" s="12" t="inlineStr">
        <is>
          <t>Method Multiplier</t>
        </is>
      </c>
      <c r="R4" s="12" t="inlineStr">
        <is>
          <t>Treatment Amount</t>
        </is>
      </c>
      <c r="S4" s="12" t="inlineStr">
        <is>
          <t>Preparation Amount</t>
        </is>
      </c>
      <c r="T4" s="12" t="inlineStr">
        <is>
          <t>Repeat Visit Amount</t>
        </is>
      </c>
      <c r="U4" s="12" t="inlineStr">
        <is>
          <t>Travel Amount</t>
        </is>
      </c>
      <c r="V4" s="12" t="inlineStr">
        <is>
          <t>Pre-Discount Amount</t>
        </is>
      </c>
      <c r="W4" s="12" t="inlineStr">
        <is>
          <t>Estimate Amount</t>
        </is>
      </c>
      <c r="X4" s="12" t="inlineStr">
        <is>
          <t>Review Flag</t>
        </is>
      </c>
    </row>
    <row r="5">
      <c r="A5" s="31" t="n">
        <v>46267</v>
      </c>
      <c r="B5" s="14" t="inlineStr">
        <is>
          <t>FICTIONAL-BB-2601</t>
        </is>
      </c>
      <c r="C5" s="14" t="inlineStr">
        <is>
          <t>Fictional Maple Moth LLC</t>
        </is>
      </c>
      <c r="D5" s="14" t="inlineStr">
        <is>
          <t>Demo Unit A at Fictional Maple Moth Site</t>
        </is>
      </c>
      <c r="E5" s="14" t="inlineStr">
        <is>
          <t>Bed bug concern</t>
        </is>
      </c>
      <c r="F5" s="14" t="inlineStr">
        <is>
          <t>Selected-room treatment</t>
        </is>
      </c>
      <c r="G5" s="32" t="n">
        <v>1</v>
      </c>
      <c r="H5" s="14" t="inlineStr">
        <is>
          <t>Low</t>
        </is>
      </c>
      <c r="I5" s="14" t="inlineStr">
        <is>
          <t>Conventional multi-step</t>
        </is>
      </c>
      <c r="J5" s="14" t="inlineStr">
        <is>
          <t>Customer completed</t>
        </is>
      </c>
      <c r="K5" s="33" t="n">
        <v>0</v>
      </c>
      <c r="L5" s="14" t="inlineStr">
        <is>
          <t>Draft</t>
        </is>
      </c>
      <c r="M5" s="34" t="n">
        <v>0</v>
      </c>
      <c r="N5" s="18" t="n">
        <v>0</v>
      </c>
      <c r="O5" s="35">
        <f>IF($C5="","",Assumptions!$B$5)</f>
        <v/>
      </c>
      <c r="P5" s="36">
        <f>IF($C5="","",IFERROR(VLOOKUP($H5,Assumptions!$A$18:$B$20,2,FALSE),""))</f>
        <v/>
      </c>
      <c r="Q5" s="36">
        <f>IF($C5="","",IFERROR(VLOOKUP($I5,Assumptions!$A$23:$B$26,2,FALSE),""))</f>
        <v/>
      </c>
      <c r="R5" s="35">
        <f>IF(OR($C5="",$G5="",$P5="",$Q5=""),"",IFERROR($G5*$O5*$P5*$Q5,""))</f>
        <v/>
      </c>
      <c r="S5" s="35">
        <f>IF($C5="","",IFERROR(VLOOKUP($J5,Assumptions!$A$29:$B$32,2,FALSE),""))</f>
        <v/>
      </c>
      <c r="T5" s="35">
        <f>IF(OR($C5="",$G5="",$P5="",$Q5=""),"",IFERROR(IF($K5="",0,$K5)*$G5*Assumptions!$B$6*$P5*$Q5,""))</f>
        <v/>
      </c>
      <c r="U5" s="35">
        <f>IF($C5="","",IFERROR(MAX(0,IF($M5="",0,$M5)-Assumptions!$B$7)*Assumptions!$B$8,""))</f>
        <v/>
      </c>
      <c r="V5" s="35">
        <f>IF($C5="","",IF(COUNT($R5:$U5)=4,SUM($R5:$U5),""))</f>
        <v/>
      </c>
      <c r="W5" s="35">
        <f>IF($V5="","",IFERROR(MAX(Assumptions!$B$9,$V5*(1-MIN(IF($N5="",0,$N5),Assumptions!$B$10))),""))</f>
        <v/>
      </c>
      <c r="X5" s="21">
        <f>IF($C5="","",IF(OR($A5="",$B5="",$D5="",$E5="",$F5="",$G5="",$H5="",$I5="",$J5="",$L5=""),"Check required inputs",IF(OR($O5="",$P5="",$Q5="",$R5="",$S5="",$V5="",$W5=""),"Check pricing choices",IF(IFERROR($N5&gt;Assumptions!$B$10,FALSE),"Discount exceeds editable limit",IF($J5="To be confirmed","Confirm preparation responsibility",IF($W5=Assumptions!$B$9,"Minimum amount applied, review","Ready for human review"))))))</f>
        <v/>
      </c>
    </row>
    <row r="6">
      <c r="A6" s="31" t="n">
        <v>46268</v>
      </c>
      <c r="B6" s="14" t="inlineStr">
        <is>
          <t>FICTIONAL-BB-2602</t>
        </is>
      </c>
      <c r="C6" s="14" t="inlineStr">
        <is>
          <t>Imaginary Juniper House</t>
        </is>
      </c>
      <c r="D6" s="14" t="inlineStr">
        <is>
          <t>Sample Suite B at Imaginary Juniper Site</t>
        </is>
      </c>
      <c r="E6" s="14" t="inlineStr">
        <is>
          <t>Bed bug concern</t>
        </is>
      </c>
      <c r="F6" s="14" t="inlineStr">
        <is>
          <t>Whole-unit treatment</t>
        </is>
      </c>
      <c r="G6" s="32" t="n">
        <v>3</v>
      </c>
      <c r="H6" s="14" t="inlineStr">
        <is>
          <t>Moderate</t>
        </is>
      </c>
      <c r="I6" s="14" t="inlineStr">
        <is>
          <t>Hybrid service</t>
        </is>
      </c>
      <c r="J6" s="14" t="inlineStr">
        <is>
          <t>Company light prep</t>
        </is>
      </c>
      <c r="K6" s="33" t="n">
        <v>1</v>
      </c>
      <c r="L6" s="14" t="inlineStr">
        <is>
          <t>Sent</t>
        </is>
      </c>
      <c r="M6" s="34" t="n">
        <v>12</v>
      </c>
      <c r="N6" s="18" t="n">
        <v>0.05</v>
      </c>
      <c r="O6" s="37">
        <f>IF($C6="","",Assumptions!$B$5)</f>
        <v/>
      </c>
      <c r="P6" s="38">
        <f>IF($C6="","",IFERROR(VLOOKUP($H6,Assumptions!$A$18:$B$20,2,FALSE),""))</f>
        <v/>
      </c>
      <c r="Q6" s="38">
        <f>IF($C6="","",IFERROR(VLOOKUP($I6,Assumptions!$A$23:$B$26,2,FALSE),""))</f>
        <v/>
      </c>
      <c r="R6" s="37">
        <f>IF(OR($C6="",$G6="",$P6="",$Q6=""),"",IFERROR($G6*$O6*$P6*$Q6,""))</f>
        <v/>
      </c>
      <c r="S6" s="37">
        <f>IF($C6="","",IFERROR(VLOOKUP($J6,Assumptions!$A$29:$B$32,2,FALSE),""))</f>
        <v/>
      </c>
      <c r="T6" s="37">
        <f>IF(OR($C6="",$G6="",$P6="",$Q6=""),"",IFERROR(IF($K6="",0,$K6)*$G6*Assumptions!$B$6*$P6*$Q6,""))</f>
        <v/>
      </c>
      <c r="U6" s="37">
        <f>IF($C6="","",IFERROR(MAX(0,IF($M6="",0,$M6)-Assumptions!$B$7)*Assumptions!$B$8,""))</f>
        <v/>
      </c>
      <c r="V6" s="37">
        <f>IF($C6="","",IF(COUNT($R6:$U6)=4,SUM($R6:$U6),""))</f>
        <v/>
      </c>
      <c r="W6" s="37">
        <f>IF($V6="","",IFERROR(MAX(Assumptions!$B$9,$V6*(1-MIN(IF($N6="",0,$N6),Assumptions!$B$10))),""))</f>
        <v/>
      </c>
      <c r="X6" s="24">
        <f>IF($C6="","",IF(OR($A6="",$B6="",$D6="",$E6="",$F6="",$G6="",$H6="",$I6="",$J6="",$L6=""),"Check required inputs",IF(OR($O6="",$P6="",$Q6="",$R6="",$S6="",$V6="",$W6=""),"Check pricing choices",IF(IFERROR($N6&gt;Assumptions!$B$10,FALSE),"Discount exceeds editable limit",IF($J6="To be confirmed","Confirm preparation responsibility",IF($W6=Assumptions!$B$9,"Minimum amount applied, review","Ready for human review"))))))</f>
        <v/>
      </c>
    </row>
    <row r="7">
      <c r="A7" s="31" t="n">
        <v>46269</v>
      </c>
      <c r="B7" s="14" t="inlineStr">
        <is>
          <t>FICTIONAL-BB-2603</t>
        </is>
      </c>
      <c r="C7" s="14" t="inlineStr">
        <is>
          <t>Sample Starling Rentals</t>
        </is>
      </c>
      <c r="D7" s="14" t="inlineStr">
        <is>
          <t>Fictional Apartment C at Sample Starling Site</t>
        </is>
      </c>
      <c r="E7" s="14" t="inlineStr">
        <is>
          <t>Bed bug concern</t>
        </is>
      </c>
      <c r="F7" s="14" t="inlineStr">
        <is>
          <t>Turnover treatment</t>
        </is>
      </c>
      <c r="G7" s="32" t="n">
        <v>4</v>
      </c>
      <c r="H7" s="14" t="inlineStr">
        <is>
          <t>High</t>
        </is>
      </c>
      <c r="I7" s="14" t="inlineStr">
        <is>
          <t>Heat-focused service</t>
        </is>
      </c>
      <c r="J7" s="14" t="inlineStr">
        <is>
          <t>Company standard prep</t>
        </is>
      </c>
      <c r="K7" s="33" t="n">
        <v>2</v>
      </c>
      <c r="L7" s="14" t="inlineStr">
        <is>
          <t>Accepted</t>
        </is>
      </c>
      <c r="M7" s="34" t="n">
        <v>21</v>
      </c>
      <c r="N7" s="18" t="n">
        <v>0.1</v>
      </c>
      <c r="O7" s="35">
        <f>IF($C7="","",Assumptions!$B$5)</f>
        <v/>
      </c>
      <c r="P7" s="36">
        <f>IF($C7="","",IFERROR(VLOOKUP($H7,Assumptions!$A$18:$B$20,2,FALSE),""))</f>
        <v/>
      </c>
      <c r="Q7" s="36">
        <f>IF($C7="","",IFERROR(VLOOKUP($I7,Assumptions!$A$23:$B$26,2,FALSE),""))</f>
        <v/>
      </c>
      <c r="R7" s="35">
        <f>IF(OR($C7="",$G7="",$P7="",$Q7=""),"",IFERROR($G7*$O7*$P7*$Q7,""))</f>
        <v/>
      </c>
      <c r="S7" s="35">
        <f>IF($C7="","",IFERROR(VLOOKUP($J7,Assumptions!$A$29:$B$32,2,FALSE),""))</f>
        <v/>
      </c>
      <c r="T7" s="35">
        <f>IF(OR($C7="",$G7="",$P7="",$Q7=""),"",IFERROR(IF($K7="",0,$K7)*$G7*Assumptions!$B$6*$P7*$Q7,""))</f>
        <v/>
      </c>
      <c r="U7" s="35">
        <f>IF($C7="","",IFERROR(MAX(0,IF($M7="",0,$M7)-Assumptions!$B$7)*Assumptions!$B$8,""))</f>
        <v/>
      </c>
      <c r="V7" s="35">
        <f>IF($C7="","",IF(COUNT($R7:$U7)=4,SUM($R7:$U7),""))</f>
        <v/>
      </c>
      <c r="W7" s="35">
        <f>IF($V7="","",IFERROR(MAX(Assumptions!$B$9,$V7*(1-MIN(IF($N7="",0,$N7),Assumptions!$B$10))),""))</f>
        <v/>
      </c>
      <c r="X7" s="21">
        <f>IF($C7="","",IF(OR($A7="",$B7="",$D7="",$E7="",$F7="",$G7="",$H7="",$I7="",$J7="",$L7=""),"Check required inputs",IF(OR($O7="",$P7="",$Q7="",$R7="",$S7="",$V7="",$W7=""),"Check pricing choices",IF(IFERROR($N7&gt;Assumptions!$B$10,FALSE),"Discount exceeds editable limit",IF($J7="To be confirmed","Confirm preparation responsibility",IF($W7=Assumptions!$B$9,"Minimum amount applied, review","Ready for human review"))))))</f>
        <v/>
      </c>
    </row>
    <row r="8">
      <c r="A8" s="31" t="n">
        <v>46270</v>
      </c>
      <c r="B8" s="14" t="inlineStr">
        <is>
          <t>FICTIONAL-BB-2604</t>
        </is>
      </c>
      <c r="C8" s="14" t="inlineStr">
        <is>
          <t>Demo Copper Acorn Co.</t>
        </is>
      </c>
      <c r="D8" s="14" t="inlineStr">
        <is>
          <t>Demo Room Group D at Copper Acorn Site</t>
        </is>
      </c>
      <c r="E8" s="14" t="inlineStr">
        <is>
          <t>Bed bug concern</t>
        </is>
      </c>
      <c r="F8" s="14" t="inlineStr">
        <is>
          <t>Selected-room treatment</t>
        </is>
      </c>
      <c r="G8" s="32" t="n">
        <v>2</v>
      </c>
      <c r="H8" s="14" t="inlineStr">
        <is>
          <t>Moderate</t>
        </is>
      </c>
      <c r="I8" s="14" t="inlineStr">
        <is>
          <t>Steam-focused service</t>
        </is>
      </c>
      <c r="J8" s="14" t="inlineStr">
        <is>
          <t>To be confirmed</t>
        </is>
      </c>
      <c r="K8" s="33" t="n">
        <v>1</v>
      </c>
      <c r="L8" s="14" t="inlineStr">
        <is>
          <t>Draft</t>
        </is>
      </c>
      <c r="M8" s="34" t="n">
        <v>20</v>
      </c>
      <c r="N8" s="18" t="n">
        <v>0</v>
      </c>
      <c r="O8" s="37">
        <f>IF($C8="","",Assumptions!$B$5)</f>
        <v/>
      </c>
      <c r="P8" s="38">
        <f>IF($C8="","",IFERROR(VLOOKUP($H8,Assumptions!$A$18:$B$20,2,FALSE),""))</f>
        <v/>
      </c>
      <c r="Q8" s="38">
        <f>IF($C8="","",IFERROR(VLOOKUP($I8,Assumptions!$A$23:$B$26,2,FALSE),""))</f>
        <v/>
      </c>
      <c r="R8" s="37">
        <f>IF(OR($C8="",$G8="",$P8="",$Q8=""),"",IFERROR($G8*$O8*$P8*$Q8,""))</f>
        <v/>
      </c>
      <c r="S8" s="37">
        <f>IF($C8="","",IFERROR(VLOOKUP($J8,Assumptions!$A$29:$B$32,2,FALSE),""))</f>
        <v/>
      </c>
      <c r="T8" s="37">
        <f>IF(OR($C8="",$G8="",$P8="",$Q8=""),"",IFERROR(IF($K8="",0,$K8)*$G8*Assumptions!$B$6*$P8*$Q8,""))</f>
        <v/>
      </c>
      <c r="U8" s="37">
        <f>IF($C8="","",IFERROR(MAX(0,IF($M8="",0,$M8)-Assumptions!$B$7)*Assumptions!$B$8,""))</f>
        <v/>
      </c>
      <c r="V8" s="37">
        <f>IF($C8="","",IF(COUNT($R8:$U8)=4,SUM($R8:$U8),""))</f>
        <v/>
      </c>
      <c r="W8" s="37">
        <f>IF($V8="","",IFERROR(MAX(Assumptions!$B$9,$V8*(1-MIN(IF($N8="",0,$N8),Assumptions!$B$10))),""))</f>
        <v/>
      </c>
      <c r="X8" s="24">
        <f>IF($C8="","",IF(OR($A8="",$B8="",$D8="",$E8="",$F8="",$G8="",$H8="",$I8="",$J8="",$L8=""),"Check required inputs",IF(OR($O8="",$P8="",$Q8="",$R8="",$S8="",$V8="",$W8=""),"Check pricing choices",IF(IFERROR($N8&gt;Assumptions!$B$10,FALSE),"Discount exceeds editable limit",IF($J8="To be confirmed","Confirm preparation responsibility",IF($W8=Assumptions!$B$9,"Minimum amount applied, review","Ready for human review"))))))</f>
        <v/>
      </c>
    </row>
    <row r="9">
      <c r="A9" s="31" t="n">
        <v>46271</v>
      </c>
      <c r="B9" s="14" t="inlineStr">
        <is>
          <t>FICTIONAL-BB-2605</t>
        </is>
      </c>
      <c r="C9" s="14" t="inlineStr">
        <is>
          <t>Fictional Blue Lantern Inn</t>
        </is>
      </c>
      <c r="D9" s="14" t="inlineStr">
        <is>
          <t>Sample Guest Wing E at Blue Lantern Site</t>
        </is>
      </c>
      <c r="E9" s="14" t="inlineStr">
        <is>
          <t>Bed bug concern</t>
        </is>
      </c>
      <c r="F9" s="14" t="inlineStr">
        <is>
          <t>Whole-unit treatment</t>
        </is>
      </c>
      <c r="G9" s="32" t="n">
        <v>8</v>
      </c>
      <c r="H9" s="14" t="inlineStr">
        <is>
          <t>High</t>
        </is>
      </c>
      <c r="I9" s="14" t="inlineStr">
        <is>
          <t>Hybrid service</t>
        </is>
      </c>
      <c r="J9" s="14" t="inlineStr">
        <is>
          <t>Company standard prep</t>
        </is>
      </c>
      <c r="K9" s="33" t="n">
        <v>3</v>
      </c>
      <c r="L9" s="14" t="inlineStr">
        <is>
          <t>Sent</t>
        </is>
      </c>
      <c r="M9" s="34" t="n">
        <v>45</v>
      </c>
      <c r="N9" s="18" t="n">
        <v>0.15</v>
      </c>
      <c r="O9" s="35">
        <f>IF($C9="","",Assumptions!$B$5)</f>
        <v/>
      </c>
      <c r="P9" s="36">
        <f>IF($C9="","",IFERROR(VLOOKUP($H9,Assumptions!$A$18:$B$20,2,FALSE),""))</f>
        <v/>
      </c>
      <c r="Q9" s="36">
        <f>IF($C9="","",IFERROR(VLOOKUP($I9,Assumptions!$A$23:$B$26,2,FALSE),""))</f>
        <v/>
      </c>
      <c r="R9" s="35">
        <f>IF(OR($C9="",$G9="",$P9="",$Q9=""),"",IFERROR($G9*$O9*$P9*$Q9,""))</f>
        <v/>
      </c>
      <c r="S9" s="35">
        <f>IF($C9="","",IFERROR(VLOOKUP($J9,Assumptions!$A$29:$B$32,2,FALSE),""))</f>
        <v/>
      </c>
      <c r="T9" s="35">
        <f>IF(OR($C9="",$G9="",$P9="",$Q9=""),"",IFERROR(IF($K9="",0,$K9)*$G9*Assumptions!$B$6*$P9*$Q9,""))</f>
        <v/>
      </c>
      <c r="U9" s="35">
        <f>IF($C9="","",IFERROR(MAX(0,IF($M9="",0,$M9)-Assumptions!$B$7)*Assumptions!$B$8,""))</f>
        <v/>
      </c>
      <c r="V9" s="35">
        <f>IF($C9="","",IF(COUNT($R9:$U9)=4,SUM($R9:$U9),""))</f>
        <v/>
      </c>
      <c r="W9" s="35">
        <f>IF($V9="","",IFERROR(MAX(Assumptions!$B$9,$V9*(1-MIN(IF($N9="",0,$N9),Assumptions!$B$10))),""))</f>
        <v/>
      </c>
      <c r="X9" s="21">
        <f>IF($C9="","",IF(OR($A9="",$B9="",$D9="",$E9="",$F9="",$G9="",$H9="",$I9="",$J9="",$L9=""),"Check required inputs",IF(OR($O9="",$P9="",$Q9="",$R9="",$S9="",$V9="",$W9=""),"Check pricing choices",IF(IFERROR($N9&gt;Assumptions!$B$10,FALSE),"Discount exceeds editable limit",IF($J9="To be confirmed","Confirm preparation responsibility",IF($W9=Assumptions!$B$9,"Minimum amount applied, review","Ready for human review"))))))</f>
        <v/>
      </c>
    </row>
    <row r="10">
      <c r="A10" s="31" t="n">
        <v>46272</v>
      </c>
      <c r="B10" s="14" t="inlineStr">
        <is>
          <t>FICTIONAL-BB-2606</t>
        </is>
      </c>
      <c r="C10" s="14" t="inlineStr">
        <is>
          <t>Imaginary Pebble Nest LLC</t>
        </is>
      </c>
      <c r="D10" s="14" t="inlineStr">
        <is>
          <t>Fictional Unit F at Pebble Nest Site</t>
        </is>
      </c>
      <c r="E10" s="14" t="inlineStr">
        <is>
          <t>Bed bug concern</t>
        </is>
      </c>
      <c r="F10" s="14" t="inlineStr">
        <is>
          <t>Selected-room treatment</t>
        </is>
      </c>
      <c r="G10" s="32" t="n">
        <v>5</v>
      </c>
      <c r="H10" s="14" t="inlineStr">
        <is>
          <t>Moderate</t>
        </is>
      </c>
      <c r="I10" s="14" t="inlineStr">
        <is>
          <t>Conventional multi-step</t>
        </is>
      </c>
      <c r="J10" s="14" t="inlineStr">
        <is>
          <t>Customer completed</t>
        </is>
      </c>
      <c r="K10" s="33" t="n">
        <v>2</v>
      </c>
      <c r="L10" s="14" t="inlineStr">
        <is>
          <t>Accepted</t>
        </is>
      </c>
      <c r="M10" s="34" t="n">
        <v>75</v>
      </c>
      <c r="N10" s="18" t="n">
        <v>0.2</v>
      </c>
      <c r="O10" s="37">
        <f>IF($C10="","",Assumptions!$B$5)</f>
        <v/>
      </c>
      <c r="P10" s="38">
        <f>IF($C10="","",IFERROR(VLOOKUP($H10,Assumptions!$A$18:$B$20,2,FALSE),""))</f>
        <v/>
      </c>
      <c r="Q10" s="38">
        <f>IF($C10="","",IFERROR(VLOOKUP($I10,Assumptions!$A$23:$B$26,2,FALSE),""))</f>
        <v/>
      </c>
      <c r="R10" s="37">
        <f>IF(OR($C10="",$G10="",$P10="",$Q10=""),"",IFERROR($G10*$O10*$P10*$Q10,""))</f>
        <v/>
      </c>
      <c r="S10" s="37">
        <f>IF($C10="","",IFERROR(VLOOKUP($J10,Assumptions!$A$29:$B$32,2,FALSE),""))</f>
        <v/>
      </c>
      <c r="T10" s="37">
        <f>IF(OR($C10="",$G10="",$P10="",$Q10=""),"",IFERROR(IF($K10="",0,$K10)*$G10*Assumptions!$B$6*$P10*$Q10,""))</f>
        <v/>
      </c>
      <c r="U10" s="37">
        <f>IF($C10="","",IFERROR(MAX(0,IF($M10="",0,$M10)-Assumptions!$B$7)*Assumptions!$B$8,""))</f>
        <v/>
      </c>
      <c r="V10" s="37">
        <f>IF($C10="","",IF(COUNT($R10:$U10)=4,SUM($R10:$U10),""))</f>
        <v/>
      </c>
      <c r="W10" s="37">
        <f>IF($V10="","",IFERROR(MAX(Assumptions!$B$9,$V10*(1-MIN(IF($N10="",0,$N10),Assumptions!$B$10))),""))</f>
        <v/>
      </c>
      <c r="X10" s="24">
        <f>IF($C10="","",IF(OR($A10="",$B10="",$D10="",$E10="",$F10="",$G10="",$H10="",$I10="",$J10="",$L10=""),"Check required inputs",IF(OR($O10="",$P10="",$Q10="",$R10="",$S10="",$V10="",$W10=""),"Check pricing choices",IF(IFERROR($N10&gt;Assumptions!$B$10,FALSE),"Discount exceeds editable limit",IF($J10="To be confirmed","Confirm preparation responsibility",IF($W10=Assumptions!$B$9,"Minimum amount applied, review","Ready for human review"))))))</f>
        <v/>
      </c>
    </row>
    <row r="11">
      <c r="A11" s="31" t="n">
        <v>46273</v>
      </c>
      <c r="B11" s="14" t="inlineStr">
        <is>
          <t>FICTIONAL-BB-2607</t>
        </is>
      </c>
      <c r="C11" s="14" t="inlineStr">
        <is>
          <t>Sample Moonlit Key Co.</t>
        </is>
      </c>
      <c r="D11" s="14" t="inlineStr">
        <is>
          <t>Demo Unit G at Moonlit Key Site</t>
        </is>
      </c>
      <c r="E11" s="14" t="inlineStr">
        <is>
          <t>Bed bug concern</t>
        </is>
      </c>
      <c r="F11" s="14" t="inlineStr">
        <is>
          <t>Turnover treatment</t>
        </is>
      </c>
      <c r="G11" s="32" t="n">
        <v>6</v>
      </c>
      <c r="H11" s="14" t="inlineStr">
        <is>
          <t>Low</t>
        </is>
      </c>
      <c r="I11" s="14" t="inlineStr">
        <is>
          <t>Steam-focused service</t>
        </is>
      </c>
      <c r="J11" s="14" t="inlineStr">
        <is>
          <t>Company light prep</t>
        </is>
      </c>
      <c r="K11" s="33" t="n">
        <v>1</v>
      </c>
      <c r="L11" s="14" t="inlineStr">
        <is>
          <t>Declined</t>
        </is>
      </c>
      <c r="M11" s="34" t="n">
        <v>125</v>
      </c>
      <c r="N11" s="18" t="n">
        <v>0</v>
      </c>
      <c r="O11" s="35">
        <f>IF($C11="","",Assumptions!$B$5)</f>
        <v/>
      </c>
      <c r="P11" s="36">
        <f>IF($C11="","",IFERROR(VLOOKUP($H11,Assumptions!$A$18:$B$20,2,FALSE),""))</f>
        <v/>
      </c>
      <c r="Q11" s="36">
        <f>IF($C11="","",IFERROR(VLOOKUP($I11,Assumptions!$A$23:$B$26,2,FALSE),""))</f>
        <v/>
      </c>
      <c r="R11" s="35">
        <f>IF(OR($C11="",$G11="",$P11="",$Q11=""),"",IFERROR($G11*$O11*$P11*$Q11,""))</f>
        <v/>
      </c>
      <c r="S11" s="35">
        <f>IF($C11="","",IFERROR(VLOOKUP($J11,Assumptions!$A$29:$B$32,2,FALSE),""))</f>
        <v/>
      </c>
      <c r="T11" s="35">
        <f>IF(OR($C11="",$G11="",$P11="",$Q11=""),"",IFERROR(IF($K11="",0,$K11)*$G11*Assumptions!$B$6*$P11*$Q11,""))</f>
        <v/>
      </c>
      <c r="U11" s="35">
        <f>IF($C11="","",IFERROR(MAX(0,IF($M11="",0,$M11)-Assumptions!$B$7)*Assumptions!$B$8,""))</f>
        <v/>
      </c>
      <c r="V11" s="35">
        <f>IF($C11="","",IF(COUNT($R11:$U11)=4,SUM($R11:$U11),""))</f>
        <v/>
      </c>
      <c r="W11" s="35">
        <f>IF($V11="","",IFERROR(MAX(Assumptions!$B$9,$V11*(1-MIN(IF($N11="",0,$N11),Assumptions!$B$10))),""))</f>
        <v/>
      </c>
      <c r="X11" s="21">
        <f>IF($C11="","",IF(OR($A11="",$B11="",$D11="",$E11="",$F11="",$G11="",$H11="",$I11="",$J11="",$L11=""),"Check required inputs",IF(OR($O11="",$P11="",$Q11="",$R11="",$S11="",$V11="",$W11=""),"Check pricing choices",IF(IFERROR($N11&gt;Assumptions!$B$10,FALSE),"Discount exceeds editable limit",IF($J11="To be confirmed","Confirm preparation responsibility",IF($W11=Assumptions!$B$9,"Minimum amount applied, review","Ready for human review"))))))</f>
        <v/>
      </c>
    </row>
    <row r="12">
      <c r="A12" s="31" t="n">
        <v>46274</v>
      </c>
      <c r="B12" s="14" t="inlineStr">
        <is>
          <t>FICTIONAL-BB-2608</t>
        </is>
      </c>
      <c r="C12" s="14" t="inlineStr">
        <is>
          <t>Demo Prairie Teacup LLC</t>
        </is>
      </c>
      <c r="D12" s="14" t="inlineStr">
        <is>
          <t>Sample Building H at Prairie Teacup Site</t>
        </is>
      </c>
      <c r="E12" s="14" t="inlineStr">
        <is>
          <t>Bed bug concern</t>
        </is>
      </c>
      <c r="F12" s="14" t="inlineStr">
        <is>
          <t>Whole-unit treatment</t>
        </is>
      </c>
      <c r="G12" s="32" t="n">
        <v>10</v>
      </c>
      <c r="H12" s="14" t="inlineStr">
        <is>
          <t>High</t>
        </is>
      </c>
      <c r="I12" s="14" t="inlineStr">
        <is>
          <t>Heat-focused service</t>
        </is>
      </c>
      <c r="J12" s="14" t="inlineStr">
        <is>
          <t>Company standard prep</t>
        </is>
      </c>
      <c r="K12" s="33" t="n">
        <v>4</v>
      </c>
      <c r="L12" s="14" t="inlineStr">
        <is>
          <t>On Hold</t>
        </is>
      </c>
      <c r="M12" s="34" t="n">
        <v>300</v>
      </c>
      <c r="N12" s="18" t="n">
        <v>0.1</v>
      </c>
      <c r="O12" s="37">
        <f>IF($C12="","",Assumptions!$B$5)</f>
        <v/>
      </c>
      <c r="P12" s="38">
        <f>IF($C12="","",IFERROR(VLOOKUP($H12,Assumptions!$A$18:$B$20,2,FALSE),""))</f>
        <v/>
      </c>
      <c r="Q12" s="38">
        <f>IF($C12="","",IFERROR(VLOOKUP($I12,Assumptions!$A$23:$B$26,2,FALSE),""))</f>
        <v/>
      </c>
      <c r="R12" s="37">
        <f>IF(OR($C12="",$G12="",$P12="",$Q12=""),"",IFERROR($G12*$O12*$P12*$Q12,""))</f>
        <v/>
      </c>
      <c r="S12" s="37">
        <f>IF($C12="","",IFERROR(VLOOKUP($J12,Assumptions!$A$29:$B$32,2,FALSE),""))</f>
        <v/>
      </c>
      <c r="T12" s="37">
        <f>IF(OR($C12="",$G12="",$P12="",$Q12=""),"",IFERROR(IF($K12="",0,$K12)*$G12*Assumptions!$B$6*$P12*$Q12,""))</f>
        <v/>
      </c>
      <c r="U12" s="37">
        <f>IF($C12="","",IFERROR(MAX(0,IF($M12="",0,$M12)-Assumptions!$B$7)*Assumptions!$B$8,""))</f>
        <v/>
      </c>
      <c r="V12" s="37">
        <f>IF($C12="","",IF(COUNT($R12:$U12)=4,SUM($R12:$U12),""))</f>
        <v/>
      </c>
      <c r="W12" s="37">
        <f>IF($V12="","",IFERROR(MAX(Assumptions!$B$9,$V12*(1-MIN(IF($N12="",0,$N12),Assumptions!$B$10))),""))</f>
        <v/>
      </c>
      <c r="X12" s="24">
        <f>IF($C12="","",IF(OR($A12="",$B12="",$D12="",$E12="",$F12="",$G12="",$H12="",$I12="",$J12="",$L12=""),"Check required inputs",IF(OR($O12="",$P12="",$Q12="",$R12="",$S12="",$V12="",$W12=""),"Check pricing choices",IF(IFERROR($N12&gt;Assumptions!$B$10,FALSE),"Discount exceeds editable limit",IF($J12="To be confirmed","Confirm preparation responsibility",IF($W12=Assumptions!$B$9,"Minimum amount applied, review","Ready for human review"))))))</f>
        <v/>
      </c>
    </row>
    <row r="13">
      <c r="A13" s="31" t="n">
        <v>46275</v>
      </c>
      <c r="B13" s="14" t="inlineStr">
        <is>
          <t>FICTIONAL-BB-2609</t>
        </is>
      </c>
      <c r="C13" s="14" t="inlineStr">
        <is>
          <t>Fictional Harbor Kite Co.</t>
        </is>
      </c>
      <c r="D13" s="14" t="inlineStr">
        <is>
          <t>Demo Unit I at Harbor Kite Site</t>
        </is>
      </c>
      <c r="E13" s="14" t="inlineStr">
        <is>
          <t>Bed bug concern</t>
        </is>
      </c>
      <c r="F13" s="14" t="inlineStr">
        <is>
          <t>Selected-room treatment</t>
        </is>
      </c>
      <c r="G13" s="32" t="n">
        <v>12</v>
      </c>
      <c r="H13" s="14" t="inlineStr">
        <is>
          <t>Moderate</t>
        </is>
      </c>
      <c r="I13" s="14" t="inlineStr">
        <is>
          <t>Hybrid service</t>
        </is>
      </c>
      <c r="J13" s="14" t="inlineStr">
        <is>
          <t>Customer completed</t>
        </is>
      </c>
      <c r="K13" s="33" t="n">
        <v>2</v>
      </c>
      <c r="L13" s="14" t="inlineStr">
        <is>
          <t>Sent</t>
        </is>
      </c>
      <c r="M13" s="34" t="n">
        <v>30</v>
      </c>
      <c r="N13" s="18" t="n">
        <v>0</v>
      </c>
      <c r="O13" s="35">
        <f>IF($C13="","",Assumptions!$B$5)</f>
        <v/>
      </c>
      <c r="P13" s="36">
        <f>IF($C13="","",IFERROR(VLOOKUP($H13,Assumptions!$A$18:$B$20,2,FALSE),""))</f>
        <v/>
      </c>
      <c r="Q13" s="36">
        <f>IF($C13="","",IFERROR(VLOOKUP($I13,Assumptions!$A$23:$B$26,2,FALSE),""))</f>
        <v/>
      </c>
      <c r="R13" s="35">
        <f>IF(OR($C13="",$G13="",$P13="",$Q13=""),"",IFERROR($G13*$O13*$P13*$Q13,""))</f>
        <v/>
      </c>
      <c r="S13" s="35">
        <f>IF($C13="","",IFERROR(VLOOKUP($J13,Assumptions!$A$29:$B$32,2,FALSE),""))</f>
        <v/>
      </c>
      <c r="T13" s="35">
        <f>IF(OR($C13="",$G13="",$P13="",$Q13=""),"",IFERROR(IF($K13="",0,$K13)*$G13*Assumptions!$B$6*$P13*$Q13,""))</f>
        <v/>
      </c>
      <c r="U13" s="35">
        <f>IF($C13="","",IFERROR(MAX(0,IF($M13="",0,$M13)-Assumptions!$B$7)*Assumptions!$B$8,""))</f>
        <v/>
      </c>
      <c r="V13" s="35">
        <f>IF($C13="","",IF(COUNT($R13:$U13)=4,SUM($R13:$U13),""))</f>
        <v/>
      </c>
      <c r="W13" s="35">
        <f>IF($V13="","",IFERROR(MAX(Assumptions!$B$9,$V13*(1-MIN(IF($N13="",0,$N13),Assumptions!$B$10))),""))</f>
        <v/>
      </c>
      <c r="X13" s="21">
        <f>IF($C13="","",IF(OR($A13="",$B13="",$D13="",$E13="",$F13="",$G13="",$H13="",$I13="",$J13="",$L13=""),"Check required inputs",IF(OR($O13="",$P13="",$Q13="",$R13="",$S13="",$V13="",$W13=""),"Check pricing choices",IF(IFERROR($N13&gt;Assumptions!$B$10,FALSE),"Discount exceeds editable limit",IF($J13="To be confirmed","Confirm preparation responsibility",IF($W13=Assumptions!$B$9,"Minimum amount applied, review","Ready for human review"))))))</f>
        <v/>
      </c>
    </row>
    <row r="14">
      <c r="A14" s="31" t="n">
        <v>45911</v>
      </c>
      <c r="B14" s="14" t="inlineStr">
        <is>
          <t>FICTIONAL-BB-2610</t>
        </is>
      </c>
      <c r="C14" s="14" t="inlineStr">
        <is>
          <t>Imaginary Cedar Button LLC</t>
        </is>
      </c>
      <c r="D14" s="14" t="inlineStr">
        <is>
          <t>Fictional Complex J at Cedar Button Site</t>
        </is>
      </c>
      <c r="E14" s="14" t="inlineStr">
        <is>
          <t>Bed bug concern</t>
        </is>
      </c>
      <c r="F14" s="14" t="inlineStr">
        <is>
          <t>Whole-unit treatment</t>
        </is>
      </c>
      <c r="G14" s="32" t="n">
        <v>25</v>
      </c>
      <c r="H14" s="14" t="inlineStr">
        <is>
          <t>High</t>
        </is>
      </c>
      <c r="I14" s="14" t="inlineStr">
        <is>
          <t>Conventional multi-step</t>
        </is>
      </c>
      <c r="J14" s="14" t="inlineStr">
        <is>
          <t>Company light prep</t>
        </is>
      </c>
      <c r="K14" s="33" t="n">
        <v>5</v>
      </c>
      <c r="L14" s="14" t="inlineStr">
        <is>
          <t>Accepted</t>
        </is>
      </c>
      <c r="M14" s="34" t="n">
        <v>300</v>
      </c>
      <c r="N14" s="18" t="n">
        <v>0.15</v>
      </c>
      <c r="O14" s="37">
        <f>IF($C14="","",Assumptions!$B$5)</f>
        <v/>
      </c>
      <c r="P14" s="38">
        <f>IF($C14="","",IFERROR(VLOOKUP($H14,Assumptions!$A$18:$B$20,2,FALSE),""))</f>
        <v/>
      </c>
      <c r="Q14" s="38">
        <f>IF($C14="","",IFERROR(VLOOKUP($I14,Assumptions!$A$23:$B$26,2,FALSE),""))</f>
        <v/>
      </c>
      <c r="R14" s="37">
        <f>IF(OR($C14="",$G14="",$P14="",$Q14=""),"",IFERROR($G14*$O14*$P14*$Q14,""))</f>
        <v/>
      </c>
      <c r="S14" s="37">
        <f>IF($C14="","",IFERROR(VLOOKUP($J14,Assumptions!$A$29:$B$32,2,FALSE),""))</f>
        <v/>
      </c>
      <c r="T14" s="37">
        <f>IF(OR($C14="",$G14="",$P14="",$Q14=""),"",IFERROR(IF($K14="",0,$K14)*$G14*Assumptions!$B$6*$P14*$Q14,""))</f>
        <v/>
      </c>
      <c r="U14" s="37">
        <f>IF($C14="","",IFERROR(MAX(0,IF($M14="",0,$M14)-Assumptions!$B$7)*Assumptions!$B$8,""))</f>
        <v/>
      </c>
      <c r="V14" s="37">
        <f>IF($C14="","",IF(COUNT($R14:$U14)=4,SUM($R14:$U14),""))</f>
        <v/>
      </c>
      <c r="W14" s="37">
        <f>IF($V14="","",IFERROR(MAX(Assumptions!$B$9,$V14*(1-MIN(IF($N14="",0,$N14),Assumptions!$B$10))),""))</f>
        <v/>
      </c>
      <c r="X14" s="24">
        <f>IF($C14="","",IF(OR($A14="",$B14="",$D14="",$E14="",$F14="",$G14="",$H14="",$I14="",$J14="",$L14=""),"Check required inputs",IF(OR($O14="",$P14="",$Q14="",$R14="",$S14="",$V14="",$W14=""),"Check pricing choices",IF(IFERROR($N14&gt;Assumptions!$B$10,FALSE),"Discount exceeds editable limit",IF($J14="To be confirmed","Confirm preparation responsibility",IF($W14=Assumptions!$B$9,"Minimum amount applied, review","Ready for human review"))))))</f>
        <v/>
      </c>
    </row>
    <row r="15">
      <c r="A15" s="31" t="n"/>
      <c r="B15" s="14" t="n"/>
      <c r="C15" s="14" t="n"/>
      <c r="D15" s="14" t="n"/>
      <c r="E15" s="14" t="n"/>
      <c r="F15" s="14" t="n"/>
      <c r="G15" s="32" t="n"/>
      <c r="H15" s="14" t="n"/>
      <c r="I15" s="14" t="n"/>
      <c r="J15" s="14" t="n"/>
      <c r="K15" s="33" t="n"/>
      <c r="L15" s="14" t="n"/>
      <c r="M15" s="34" t="n"/>
      <c r="N15" s="18" t="n"/>
      <c r="O15" s="35">
        <f>IF($C15="","",Assumptions!$B$5)</f>
        <v/>
      </c>
      <c r="P15" s="36">
        <f>IF($C15="","",IFERROR(VLOOKUP($H15,Assumptions!$A$18:$B$20,2,FALSE),""))</f>
        <v/>
      </c>
      <c r="Q15" s="36">
        <f>IF($C15="","",IFERROR(VLOOKUP($I15,Assumptions!$A$23:$B$26,2,FALSE),""))</f>
        <v/>
      </c>
      <c r="R15" s="35">
        <f>IF(OR($C15="",$G15="",$P15="",$Q15=""),"",IFERROR($G15*$O15*$P15*$Q15,""))</f>
        <v/>
      </c>
      <c r="S15" s="35">
        <f>IF($C15="","",IFERROR(VLOOKUP($J15,Assumptions!$A$29:$B$32,2,FALSE),""))</f>
        <v/>
      </c>
      <c r="T15" s="35">
        <f>IF(OR($C15="",$G15="",$P15="",$Q15=""),"",IFERROR(IF($K15="",0,$K15)*$G15*Assumptions!$B$6*$P15*$Q15,""))</f>
        <v/>
      </c>
      <c r="U15" s="35">
        <f>IF($C15="","",IFERROR(MAX(0,IF($M15="",0,$M15)-Assumptions!$B$7)*Assumptions!$B$8,""))</f>
        <v/>
      </c>
      <c r="V15" s="35">
        <f>IF($C15="","",IF(COUNT($R15:$U15)=4,SUM($R15:$U15),""))</f>
        <v/>
      </c>
      <c r="W15" s="35">
        <f>IF($V15="","",IFERROR(MAX(Assumptions!$B$9,$V15*(1-MIN(IF($N15="",0,$N15),Assumptions!$B$10))),""))</f>
        <v/>
      </c>
      <c r="X15" s="21">
        <f>IF($C15="","",IF(OR($A15="",$B15="",$D15="",$E15="",$F15="",$G15="",$H15="",$I15="",$J15="",$L15=""),"Check required inputs",IF(OR($O15="",$P15="",$Q15="",$R15="",$S15="",$V15="",$W15=""),"Check pricing choices",IF(IFERROR($N15&gt;Assumptions!$B$10,FALSE),"Discount exceeds editable limit",IF($J15="To be confirmed","Confirm preparation responsibility",IF($W15=Assumptions!$B$9,"Minimum amount applied, review","Ready for human review"))))))</f>
        <v/>
      </c>
    </row>
    <row r="16">
      <c r="A16" s="31" t="n"/>
      <c r="B16" s="14" t="n"/>
      <c r="C16" s="14" t="n"/>
      <c r="D16" s="14" t="n"/>
      <c r="E16" s="14" t="n"/>
      <c r="F16" s="14" t="n"/>
      <c r="G16" s="32" t="n"/>
      <c r="H16" s="14" t="n"/>
      <c r="I16" s="14" t="n"/>
      <c r="J16" s="14" t="n"/>
      <c r="K16" s="33" t="n"/>
      <c r="L16" s="14" t="n"/>
      <c r="M16" s="34" t="n"/>
      <c r="N16" s="18" t="n"/>
      <c r="O16" s="37">
        <f>IF($C16="","",Assumptions!$B$5)</f>
        <v/>
      </c>
      <c r="P16" s="38">
        <f>IF($C16="","",IFERROR(VLOOKUP($H16,Assumptions!$A$18:$B$20,2,FALSE),""))</f>
        <v/>
      </c>
      <c r="Q16" s="38">
        <f>IF($C16="","",IFERROR(VLOOKUP($I16,Assumptions!$A$23:$B$26,2,FALSE),""))</f>
        <v/>
      </c>
      <c r="R16" s="37">
        <f>IF(OR($C16="",$G16="",$P16="",$Q16=""),"",IFERROR($G16*$O16*$P16*$Q16,""))</f>
        <v/>
      </c>
      <c r="S16" s="37">
        <f>IF($C16="","",IFERROR(VLOOKUP($J16,Assumptions!$A$29:$B$32,2,FALSE),""))</f>
        <v/>
      </c>
      <c r="T16" s="37">
        <f>IF(OR($C16="",$G16="",$P16="",$Q16=""),"",IFERROR(IF($K16="",0,$K16)*$G16*Assumptions!$B$6*$P16*$Q16,""))</f>
        <v/>
      </c>
      <c r="U16" s="37">
        <f>IF($C16="","",IFERROR(MAX(0,IF($M16="",0,$M16)-Assumptions!$B$7)*Assumptions!$B$8,""))</f>
        <v/>
      </c>
      <c r="V16" s="37">
        <f>IF($C16="","",IF(COUNT($R16:$U16)=4,SUM($R16:$U16),""))</f>
        <v/>
      </c>
      <c r="W16" s="37">
        <f>IF($V16="","",IFERROR(MAX(Assumptions!$B$9,$V16*(1-MIN(IF($N16="",0,$N16),Assumptions!$B$10))),""))</f>
        <v/>
      </c>
      <c r="X16" s="24">
        <f>IF($C16="","",IF(OR($A16="",$B16="",$D16="",$E16="",$F16="",$G16="",$H16="",$I16="",$J16="",$L16=""),"Check required inputs",IF(OR($O16="",$P16="",$Q16="",$R16="",$S16="",$V16="",$W16=""),"Check pricing choices",IF(IFERROR($N16&gt;Assumptions!$B$10,FALSE),"Discount exceeds editable limit",IF($J16="To be confirmed","Confirm preparation responsibility",IF($W16=Assumptions!$B$9,"Minimum amount applied, review","Ready for human review"))))))</f>
        <v/>
      </c>
    </row>
    <row r="17">
      <c r="A17" s="31" t="n"/>
      <c r="B17" s="14" t="n"/>
      <c r="C17" s="14" t="n"/>
      <c r="D17" s="14" t="n"/>
      <c r="E17" s="14" t="n"/>
      <c r="F17" s="14" t="n"/>
      <c r="G17" s="32" t="n"/>
      <c r="H17" s="14" t="n"/>
      <c r="I17" s="14" t="n"/>
      <c r="J17" s="14" t="n"/>
      <c r="K17" s="33" t="n"/>
      <c r="L17" s="14" t="n"/>
      <c r="M17" s="34" t="n"/>
      <c r="N17" s="18" t="n"/>
      <c r="O17" s="35">
        <f>IF($C17="","",Assumptions!$B$5)</f>
        <v/>
      </c>
      <c r="P17" s="36">
        <f>IF($C17="","",IFERROR(VLOOKUP($H17,Assumptions!$A$18:$B$20,2,FALSE),""))</f>
        <v/>
      </c>
      <c r="Q17" s="36">
        <f>IF($C17="","",IFERROR(VLOOKUP($I17,Assumptions!$A$23:$B$26,2,FALSE),""))</f>
        <v/>
      </c>
      <c r="R17" s="35">
        <f>IF(OR($C17="",$G17="",$P17="",$Q17=""),"",IFERROR($G17*$O17*$P17*$Q17,""))</f>
        <v/>
      </c>
      <c r="S17" s="35">
        <f>IF($C17="","",IFERROR(VLOOKUP($J17,Assumptions!$A$29:$B$32,2,FALSE),""))</f>
        <v/>
      </c>
      <c r="T17" s="35">
        <f>IF(OR($C17="",$G17="",$P17="",$Q17=""),"",IFERROR(IF($K17="",0,$K17)*$G17*Assumptions!$B$6*$P17*$Q17,""))</f>
        <v/>
      </c>
      <c r="U17" s="35">
        <f>IF($C17="","",IFERROR(MAX(0,IF($M17="",0,$M17)-Assumptions!$B$7)*Assumptions!$B$8,""))</f>
        <v/>
      </c>
      <c r="V17" s="35">
        <f>IF($C17="","",IF(COUNT($R17:$U17)=4,SUM($R17:$U17),""))</f>
        <v/>
      </c>
      <c r="W17" s="35">
        <f>IF($V17="","",IFERROR(MAX(Assumptions!$B$9,$V17*(1-MIN(IF($N17="",0,$N17),Assumptions!$B$10))),""))</f>
        <v/>
      </c>
      <c r="X17" s="21">
        <f>IF($C17="","",IF(OR($A17="",$B17="",$D17="",$E17="",$F17="",$G17="",$H17="",$I17="",$J17="",$L17=""),"Check required inputs",IF(OR($O17="",$P17="",$Q17="",$R17="",$S17="",$V17="",$W17=""),"Check pricing choices",IF(IFERROR($N17&gt;Assumptions!$B$10,FALSE),"Discount exceeds editable limit",IF($J17="To be confirmed","Confirm preparation responsibility",IF($W17=Assumptions!$B$9,"Minimum amount applied, review","Ready for human review"))))))</f>
        <v/>
      </c>
    </row>
    <row r="18">
      <c r="A18" s="31" t="n"/>
      <c r="B18" s="14" t="n"/>
      <c r="C18" s="14" t="n"/>
      <c r="D18" s="14" t="n"/>
      <c r="E18" s="14" t="n"/>
      <c r="F18" s="14" t="n"/>
      <c r="G18" s="32" t="n"/>
      <c r="H18" s="14" t="n"/>
      <c r="I18" s="14" t="n"/>
      <c r="J18" s="14" t="n"/>
      <c r="K18" s="33" t="n"/>
      <c r="L18" s="14" t="n"/>
      <c r="M18" s="34" t="n"/>
      <c r="N18" s="18" t="n"/>
      <c r="O18" s="37">
        <f>IF($C18="","",Assumptions!$B$5)</f>
        <v/>
      </c>
      <c r="P18" s="38">
        <f>IF($C18="","",IFERROR(VLOOKUP($H18,Assumptions!$A$18:$B$20,2,FALSE),""))</f>
        <v/>
      </c>
      <c r="Q18" s="38">
        <f>IF($C18="","",IFERROR(VLOOKUP($I18,Assumptions!$A$23:$B$26,2,FALSE),""))</f>
        <v/>
      </c>
      <c r="R18" s="37">
        <f>IF(OR($C18="",$G18="",$P18="",$Q18=""),"",IFERROR($G18*$O18*$P18*$Q18,""))</f>
        <v/>
      </c>
      <c r="S18" s="37">
        <f>IF($C18="","",IFERROR(VLOOKUP($J18,Assumptions!$A$29:$B$32,2,FALSE),""))</f>
        <v/>
      </c>
      <c r="T18" s="37">
        <f>IF(OR($C18="",$G18="",$P18="",$Q18=""),"",IFERROR(IF($K18="",0,$K18)*$G18*Assumptions!$B$6*$P18*$Q18,""))</f>
        <v/>
      </c>
      <c r="U18" s="37">
        <f>IF($C18="","",IFERROR(MAX(0,IF($M18="",0,$M18)-Assumptions!$B$7)*Assumptions!$B$8,""))</f>
        <v/>
      </c>
      <c r="V18" s="37">
        <f>IF($C18="","",IF(COUNT($R18:$U18)=4,SUM($R18:$U18),""))</f>
        <v/>
      </c>
      <c r="W18" s="37">
        <f>IF($V18="","",IFERROR(MAX(Assumptions!$B$9,$V18*(1-MIN(IF($N18="",0,$N18),Assumptions!$B$10))),""))</f>
        <v/>
      </c>
      <c r="X18" s="24">
        <f>IF($C18="","",IF(OR($A18="",$B18="",$D18="",$E18="",$F18="",$G18="",$H18="",$I18="",$J18="",$L18=""),"Check required inputs",IF(OR($O18="",$P18="",$Q18="",$R18="",$S18="",$V18="",$W18=""),"Check pricing choices",IF(IFERROR($N18&gt;Assumptions!$B$10,FALSE),"Discount exceeds editable limit",IF($J18="To be confirmed","Confirm preparation responsibility",IF($W18=Assumptions!$B$9,"Minimum amount applied, review","Ready for human review"))))))</f>
        <v/>
      </c>
    </row>
    <row r="19">
      <c r="A19" s="31" t="n"/>
      <c r="B19" s="14" t="n"/>
      <c r="C19" s="14" t="n"/>
      <c r="D19" s="14" t="n"/>
      <c r="E19" s="14" t="n"/>
      <c r="F19" s="14" t="n"/>
      <c r="G19" s="32" t="n"/>
      <c r="H19" s="14" t="n"/>
      <c r="I19" s="14" t="n"/>
      <c r="J19" s="14" t="n"/>
      <c r="K19" s="33" t="n"/>
      <c r="L19" s="14" t="n"/>
      <c r="M19" s="34" t="n"/>
      <c r="N19" s="18" t="n"/>
      <c r="O19" s="35">
        <f>IF($C19="","",Assumptions!$B$5)</f>
        <v/>
      </c>
      <c r="P19" s="36">
        <f>IF($C19="","",IFERROR(VLOOKUP($H19,Assumptions!$A$18:$B$20,2,FALSE),""))</f>
        <v/>
      </c>
      <c r="Q19" s="36">
        <f>IF($C19="","",IFERROR(VLOOKUP($I19,Assumptions!$A$23:$B$26,2,FALSE),""))</f>
        <v/>
      </c>
      <c r="R19" s="35">
        <f>IF(OR($C19="",$G19="",$P19="",$Q19=""),"",IFERROR($G19*$O19*$P19*$Q19,""))</f>
        <v/>
      </c>
      <c r="S19" s="35">
        <f>IF($C19="","",IFERROR(VLOOKUP($J19,Assumptions!$A$29:$B$32,2,FALSE),""))</f>
        <v/>
      </c>
      <c r="T19" s="35">
        <f>IF(OR($C19="",$G19="",$P19="",$Q19=""),"",IFERROR(IF($K19="",0,$K19)*$G19*Assumptions!$B$6*$P19*$Q19,""))</f>
        <v/>
      </c>
      <c r="U19" s="35">
        <f>IF($C19="","",IFERROR(MAX(0,IF($M19="",0,$M19)-Assumptions!$B$7)*Assumptions!$B$8,""))</f>
        <v/>
      </c>
      <c r="V19" s="35">
        <f>IF($C19="","",IF(COUNT($R19:$U19)=4,SUM($R19:$U19),""))</f>
        <v/>
      </c>
      <c r="W19" s="35">
        <f>IF($V19="","",IFERROR(MAX(Assumptions!$B$9,$V19*(1-MIN(IF($N19="",0,$N19),Assumptions!$B$10))),""))</f>
        <v/>
      </c>
      <c r="X19" s="21">
        <f>IF($C19="","",IF(OR($A19="",$B19="",$D19="",$E19="",$F19="",$G19="",$H19="",$I19="",$J19="",$L19=""),"Check required inputs",IF(OR($O19="",$P19="",$Q19="",$R19="",$S19="",$V19="",$W19=""),"Check pricing choices",IF(IFERROR($N19&gt;Assumptions!$B$10,FALSE),"Discount exceeds editable limit",IF($J19="To be confirmed","Confirm preparation responsibility",IF($W19=Assumptions!$B$9,"Minimum amount applied, review","Ready for human review"))))))</f>
        <v/>
      </c>
    </row>
    <row r="20">
      <c r="A20" s="31" t="n"/>
      <c r="B20" s="14" t="n"/>
      <c r="C20" s="14" t="n"/>
      <c r="D20" s="14" t="n"/>
      <c r="E20" s="14" t="n"/>
      <c r="F20" s="14" t="n"/>
      <c r="G20" s="32" t="n"/>
      <c r="H20" s="14" t="n"/>
      <c r="I20" s="14" t="n"/>
      <c r="J20" s="14" t="n"/>
      <c r="K20" s="33" t="n"/>
      <c r="L20" s="14" t="n"/>
      <c r="M20" s="34" t="n"/>
      <c r="N20" s="18" t="n"/>
      <c r="O20" s="37">
        <f>IF($C20="","",Assumptions!$B$5)</f>
        <v/>
      </c>
      <c r="P20" s="38">
        <f>IF($C20="","",IFERROR(VLOOKUP($H20,Assumptions!$A$18:$B$20,2,FALSE),""))</f>
        <v/>
      </c>
      <c r="Q20" s="38">
        <f>IF($C20="","",IFERROR(VLOOKUP($I20,Assumptions!$A$23:$B$26,2,FALSE),""))</f>
        <v/>
      </c>
      <c r="R20" s="37">
        <f>IF(OR($C20="",$G20="",$P20="",$Q20=""),"",IFERROR($G20*$O20*$P20*$Q20,""))</f>
        <v/>
      </c>
      <c r="S20" s="37">
        <f>IF($C20="","",IFERROR(VLOOKUP($J20,Assumptions!$A$29:$B$32,2,FALSE),""))</f>
        <v/>
      </c>
      <c r="T20" s="37">
        <f>IF(OR($C20="",$G20="",$P20="",$Q20=""),"",IFERROR(IF($K20="",0,$K20)*$G20*Assumptions!$B$6*$P20*$Q20,""))</f>
        <v/>
      </c>
      <c r="U20" s="37">
        <f>IF($C20="","",IFERROR(MAX(0,IF($M20="",0,$M20)-Assumptions!$B$7)*Assumptions!$B$8,""))</f>
        <v/>
      </c>
      <c r="V20" s="37">
        <f>IF($C20="","",IF(COUNT($R20:$U20)=4,SUM($R20:$U20),""))</f>
        <v/>
      </c>
      <c r="W20" s="37">
        <f>IF($V20="","",IFERROR(MAX(Assumptions!$B$9,$V20*(1-MIN(IF($N20="",0,$N20),Assumptions!$B$10))),""))</f>
        <v/>
      </c>
      <c r="X20" s="24">
        <f>IF($C20="","",IF(OR($A20="",$B20="",$D20="",$E20="",$F20="",$G20="",$H20="",$I20="",$J20="",$L20=""),"Check required inputs",IF(OR($O20="",$P20="",$Q20="",$R20="",$S20="",$V20="",$W20=""),"Check pricing choices",IF(IFERROR($N20&gt;Assumptions!$B$10,FALSE),"Discount exceeds editable limit",IF($J20="To be confirmed","Confirm preparation responsibility",IF($W20=Assumptions!$B$9,"Minimum amount applied, review","Ready for human review"))))))</f>
        <v/>
      </c>
    </row>
    <row r="21">
      <c r="A21" s="31" t="n"/>
      <c r="B21" s="14" t="n"/>
      <c r="C21" s="14" t="n"/>
      <c r="D21" s="14" t="n"/>
      <c r="E21" s="14" t="n"/>
      <c r="F21" s="14" t="n"/>
      <c r="G21" s="32" t="n"/>
      <c r="H21" s="14" t="n"/>
      <c r="I21" s="14" t="n"/>
      <c r="J21" s="14" t="n"/>
      <c r="K21" s="33" t="n"/>
      <c r="L21" s="14" t="n"/>
      <c r="M21" s="34" t="n"/>
      <c r="N21" s="18" t="n"/>
      <c r="O21" s="35">
        <f>IF($C21="","",Assumptions!$B$5)</f>
        <v/>
      </c>
      <c r="P21" s="36">
        <f>IF($C21="","",IFERROR(VLOOKUP($H21,Assumptions!$A$18:$B$20,2,FALSE),""))</f>
        <v/>
      </c>
      <c r="Q21" s="36">
        <f>IF($C21="","",IFERROR(VLOOKUP($I21,Assumptions!$A$23:$B$26,2,FALSE),""))</f>
        <v/>
      </c>
      <c r="R21" s="35">
        <f>IF(OR($C21="",$G21="",$P21="",$Q21=""),"",IFERROR($G21*$O21*$P21*$Q21,""))</f>
        <v/>
      </c>
      <c r="S21" s="35">
        <f>IF($C21="","",IFERROR(VLOOKUP($J21,Assumptions!$A$29:$B$32,2,FALSE),""))</f>
        <v/>
      </c>
      <c r="T21" s="35">
        <f>IF(OR($C21="",$G21="",$P21="",$Q21=""),"",IFERROR(IF($K21="",0,$K21)*$G21*Assumptions!$B$6*$P21*$Q21,""))</f>
        <v/>
      </c>
      <c r="U21" s="35">
        <f>IF($C21="","",IFERROR(MAX(0,IF($M21="",0,$M21)-Assumptions!$B$7)*Assumptions!$B$8,""))</f>
        <v/>
      </c>
      <c r="V21" s="35">
        <f>IF($C21="","",IF(COUNT($R21:$U21)=4,SUM($R21:$U21),""))</f>
        <v/>
      </c>
      <c r="W21" s="35">
        <f>IF($V21="","",IFERROR(MAX(Assumptions!$B$9,$V21*(1-MIN(IF($N21="",0,$N21),Assumptions!$B$10))),""))</f>
        <v/>
      </c>
      <c r="X21" s="21">
        <f>IF($C21="","",IF(OR($A21="",$B21="",$D21="",$E21="",$F21="",$G21="",$H21="",$I21="",$J21="",$L21=""),"Check required inputs",IF(OR($O21="",$P21="",$Q21="",$R21="",$S21="",$V21="",$W21=""),"Check pricing choices",IF(IFERROR($N21&gt;Assumptions!$B$10,FALSE),"Discount exceeds editable limit",IF($J21="To be confirmed","Confirm preparation responsibility",IF($W21=Assumptions!$B$9,"Minimum amount applied, review","Ready for human review"))))))</f>
        <v/>
      </c>
    </row>
    <row r="22">
      <c r="A22" s="31" t="n"/>
      <c r="B22" s="14" t="n"/>
      <c r="C22" s="14" t="n"/>
      <c r="D22" s="14" t="n"/>
      <c r="E22" s="14" t="n"/>
      <c r="F22" s="14" t="n"/>
      <c r="G22" s="32" t="n"/>
      <c r="H22" s="14" t="n"/>
      <c r="I22" s="14" t="n"/>
      <c r="J22" s="14" t="n"/>
      <c r="K22" s="33" t="n"/>
      <c r="L22" s="14" t="n"/>
      <c r="M22" s="34" t="n"/>
      <c r="N22" s="18" t="n"/>
      <c r="O22" s="37">
        <f>IF($C22="","",Assumptions!$B$5)</f>
        <v/>
      </c>
      <c r="P22" s="38">
        <f>IF($C22="","",IFERROR(VLOOKUP($H22,Assumptions!$A$18:$B$20,2,FALSE),""))</f>
        <v/>
      </c>
      <c r="Q22" s="38">
        <f>IF($C22="","",IFERROR(VLOOKUP($I22,Assumptions!$A$23:$B$26,2,FALSE),""))</f>
        <v/>
      </c>
      <c r="R22" s="37">
        <f>IF(OR($C22="",$G22="",$P22="",$Q22=""),"",IFERROR($G22*$O22*$P22*$Q22,""))</f>
        <v/>
      </c>
      <c r="S22" s="37">
        <f>IF($C22="","",IFERROR(VLOOKUP($J22,Assumptions!$A$29:$B$32,2,FALSE),""))</f>
        <v/>
      </c>
      <c r="T22" s="37">
        <f>IF(OR($C22="",$G22="",$P22="",$Q22=""),"",IFERROR(IF($K22="",0,$K22)*$G22*Assumptions!$B$6*$P22*$Q22,""))</f>
        <v/>
      </c>
      <c r="U22" s="37">
        <f>IF($C22="","",IFERROR(MAX(0,IF($M22="",0,$M22)-Assumptions!$B$7)*Assumptions!$B$8,""))</f>
        <v/>
      </c>
      <c r="V22" s="37">
        <f>IF($C22="","",IF(COUNT($R22:$U22)=4,SUM($R22:$U22),""))</f>
        <v/>
      </c>
      <c r="W22" s="37">
        <f>IF($V22="","",IFERROR(MAX(Assumptions!$B$9,$V22*(1-MIN(IF($N22="",0,$N22),Assumptions!$B$10))),""))</f>
        <v/>
      </c>
      <c r="X22" s="24">
        <f>IF($C22="","",IF(OR($A22="",$B22="",$D22="",$E22="",$F22="",$G22="",$H22="",$I22="",$J22="",$L22=""),"Check required inputs",IF(OR($O22="",$P22="",$Q22="",$R22="",$S22="",$V22="",$W22=""),"Check pricing choices",IF(IFERROR($N22&gt;Assumptions!$B$10,FALSE),"Discount exceeds editable limit",IF($J22="To be confirmed","Confirm preparation responsibility",IF($W22=Assumptions!$B$9,"Minimum amount applied, review","Ready for human review"))))))</f>
        <v/>
      </c>
    </row>
    <row r="23">
      <c r="A23" s="31" t="n"/>
      <c r="B23" s="14" t="n"/>
      <c r="C23" s="14" t="n"/>
      <c r="D23" s="14" t="n"/>
      <c r="E23" s="14" t="n"/>
      <c r="F23" s="14" t="n"/>
      <c r="G23" s="32" t="n"/>
      <c r="H23" s="14" t="n"/>
      <c r="I23" s="14" t="n"/>
      <c r="J23" s="14" t="n"/>
      <c r="K23" s="33" t="n"/>
      <c r="L23" s="14" t="n"/>
      <c r="M23" s="34" t="n"/>
      <c r="N23" s="18" t="n"/>
      <c r="O23" s="35">
        <f>IF($C23="","",Assumptions!$B$5)</f>
        <v/>
      </c>
      <c r="P23" s="36">
        <f>IF($C23="","",IFERROR(VLOOKUP($H23,Assumptions!$A$18:$B$20,2,FALSE),""))</f>
        <v/>
      </c>
      <c r="Q23" s="36">
        <f>IF($C23="","",IFERROR(VLOOKUP($I23,Assumptions!$A$23:$B$26,2,FALSE),""))</f>
        <v/>
      </c>
      <c r="R23" s="35">
        <f>IF(OR($C23="",$G23="",$P23="",$Q23=""),"",IFERROR($G23*$O23*$P23*$Q23,""))</f>
        <v/>
      </c>
      <c r="S23" s="35">
        <f>IF($C23="","",IFERROR(VLOOKUP($J23,Assumptions!$A$29:$B$32,2,FALSE),""))</f>
        <v/>
      </c>
      <c r="T23" s="35">
        <f>IF(OR($C23="",$G23="",$P23="",$Q23=""),"",IFERROR(IF($K23="",0,$K23)*$G23*Assumptions!$B$6*$P23*$Q23,""))</f>
        <v/>
      </c>
      <c r="U23" s="35">
        <f>IF($C23="","",IFERROR(MAX(0,IF($M23="",0,$M23)-Assumptions!$B$7)*Assumptions!$B$8,""))</f>
        <v/>
      </c>
      <c r="V23" s="35">
        <f>IF($C23="","",IF(COUNT($R23:$U23)=4,SUM($R23:$U23),""))</f>
        <v/>
      </c>
      <c r="W23" s="35">
        <f>IF($V23="","",IFERROR(MAX(Assumptions!$B$9,$V23*(1-MIN(IF($N23="",0,$N23),Assumptions!$B$10))),""))</f>
        <v/>
      </c>
      <c r="X23" s="21">
        <f>IF($C23="","",IF(OR($A23="",$B23="",$D23="",$E23="",$F23="",$G23="",$H23="",$I23="",$J23="",$L23=""),"Check required inputs",IF(OR($O23="",$P23="",$Q23="",$R23="",$S23="",$V23="",$W23=""),"Check pricing choices",IF(IFERROR($N23&gt;Assumptions!$B$10,FALSE),"Discount exceeds editable limit",IF($J23="To be confirmed","Confirm preparation responsibility",IF($W23=Assumptions!$B$9,"Minimum amount applied, review","Ready for human review"))))))</f>
        <v/>
      </c>
    </row>
    <row r="24">
      <c r="A24" s="31" t="n"/>
      <c r="B24" s="14" t="n"/>
      <c r="C24" s="14" t="n"/>
      <c r="D24" s="14" t="n"/>
      <c r="E24" s="14" t="n"/>
      <c r="F24" s="14" t="n"/>
      <c r="G24" s="32" t="n"/>
      <c r="H24" s="14" t="n"/>
      <c r="I24" s="14" t="n"/>
      <c r="J24" s="14" t="n"/>
      <c r="K24" s="33" t="n"/>
      <c r="L24" s="14" t="n"/>
      <c r="M24" s="34" t="n"/>
      <c r="N24" s="18" t="n"/>
      <c r="O24" s="37">
        <f>IF($C24="","",Assumptions!$B$5)</f>
        <v/>
      </c>
      <c r="P24" s="38">
        <f>IF($C24="","",IFERROR(VLOOKUP($H24,Assumptions!$A$18:$B$20,2,FALSE),""))</f>
        <v/>
      </c>
      <c r="Q24" s="38">
        <f>IF($C24="","",IFERROR(VLOOKUP($I24,Assumptions!$A$23:$B$26,2,FALSE),""))</f>
        <v/>
      </c>
      <c r="R24" s="37">
        <f>IF(OR($C24="",$G24="",$P24="",$Q24=""),"",IFERROR($G24*$O24*$P24*$Q24,""))</f>
        <v/>
      </c>
      <c r="S24" s="37">
        <f>IF($C24="","",IFERROR(VLOOKUP($J24,Assumptions!$A$29:$B$32,2,FALSE),""))</f>
        <v/>
      </c>
      <c r="T24" s="37">
        <f>IF(OR($C24="",$G24="",$P24="",$Q24=""),"",IFERROR(IF($K24="",0,$K24)*$G24*Assumptions!$B$6*$P24*$Q24,""))</f>
        <v/>
      </c>
      <c r="U24" s="37">
        <f>IF($C24="","",IFERROR(MAX(0,IF($M24="",0,$M24)-Assumptions!$B$7)*Assumptions!$B$8,""))</f>
        <v/>
      </c>
      <c r="V24" s="37">
        <f>IF($C24="","",IF(COUNT($R24:$U24)=4,SUM($R24:$U24),""))</f>
        <v/>
      </c>
      <c r="W24" s="37">
        <f>IF($V24="","",IFERROR(MAX(Assumptions!$B$9,$V24*(1-MIN(IF($N24="",0,$N24),Assumptions!$B$10))),""))</f>
        <v/>
      </c>
      <c r="X24" s="24">
        <f>IF($C24="","",IF(OR($A24="",$B24="",$D24="",$E24="",$F24="",$G24="",$H24="",$I24="",$J24="",$L24=""),"Check required inputs",IF(OR($O24="",$P24="",$Q24="",$R24="",$S24="",$V24="",$W24=""),"Check pricing choices",IF(IFERROR($N24&gt;Assumptions!$B$10,FALSE),"Discount exceeds editable limit",IF($J24="To be confirmed","Confirm preparation responsibility",IF($W24=Assumptions!$B$9,"Minimum amount applied, review","Ready for human review"))))))</f>
        <v/>
      </c>
    </row>
    <row r="25">
      <c r="A25" s="31" t="n"/>
      <c r="B25" s="14" t="n"/>
      <c r="C25" s="14" t="n"/>
      <c r="D25" s="14" t="n"/>
      <c r="E25" s="14" t="n"/>
      <c r="F25" s="14" t="n"/>
      <c r="G25" s="32" t="n"/>
      <c r="H25" s="14" t="n"/>
      <c r="I25" s="14" t="n"/>
      <c r="J25" s="14" t="n"/>
      <c r="K25" s="33" t="n"/>
      <c r="L25" s="14" t="n"/>
      <c r="M25" s="34" t="n"/>
      <c r="N25" s="18" t="n"/>
      <c r="O25" s="35">
        <f>IF($C25="","",Assumptions!$B$5)</f>
        <v/>
      </c>
      <c r="P25" s="36">
        <f>IF($C25="","",IFERROR(VLOOKUP($H25,Assumptions!$A$18:$B$20,2,FALSE),""))</f>
        <v/>
      </c>
      <c r="Q25" s="36">
        <f>IF($C25="","",IFERROR(VLOOKUP($I25,Assumptions!$A$23:$B$26,2,FALSE),""))</f>
        <v/>
      </c>
      <c r="R25" s="35">
        <f>IF(OR($C25="",$G25="",$P25="",$Q25=""),"",IFERROR($G25*$O25*$P25*$Q25,""))</f>
        <v/>
      </c>
      <c r="S25" s="35">
        <f>IF($C25="","",IFERROR(VLOOKUP($J25,Assumptions!$A$29:$B$32,2,FALSE),""))</f>
        <v/>
      </c>
      <c r="T25" s="35">
        <f>IF(OR($C25="",$G25="",$P25="",$Q25=""),"",IFERROR(IF($K25="",0,$K25)*$G25*Assumptions!$B$6*$P25*$Q25,""))</f>
        <v/>
      </c>
      <c r="U25" s="35">
        <f>IF($C25="","",IFERROR(MAX(0,IF($M25="",0,$M25)-Assumptions!$B$7)*Assumptions!$B$8,""))</f>
        <v/>
      </c>
      <c r="V25" s="35">
        <f>IF($C25="","",IF(COUNT($R25:$U25)=4,SUM($R25:$U25),""))</f>
        <v/>
      </c>
      <c r="W25" s="35">
        <f>IF($V25="","",IFERROR(MAX(Assumptions!$B$9,$V25*(1-MIN(IF($N25="",0,$N25),Assumptions!$B$10))),""))</f>
        <v/>
      </c>
      <c r="X25" s="21">
        <f>IF($C25="","",IF(OR($A25="",$B25="",$D25="",$E25="",$F25="",$G25="",$H25="",$I25="",$J25="",$L25=""),"Check required inputs",IF(OR($O25="",$P25="",$Q25="",$R25="",$S25="",$V25="",$W25=""),"Check pricing choices",IF(IFERROR($N25&gt;Assumptions!$B$10,FALSE),"Discount exceeds editable limit",IF($J25="To be confirmed","Confirm preparation responsibility",IF($W25=Assumptions!$B$9,"Minimum amount applied, review","Ready for human review"))))))</f>
        <v/>
      </c>
    </row>
    <row r="26">
      <c r="A26" s="31" t="n"/>
      <c r="B26" s="14" t="n"/>
      <c r="C26" s="14" t="n"/>
      <c r="D26" s="14" t="n"/>
      <c r="E26" s="14" t="n"/>
      <c r="F26" s="14" t="n"/>
      <c r="G26" s="32" t="n"/>
      <c r="H26" s="14" t="n"/>
      <c r="I26" s="14" t="n"/>
      <c r="J26" s="14" t="n"/>
      <c r="K26" s="33" t="n"/>
      <c r="L26" s="14" t="n"/>
      <c r="M26" s="34" t="n"/>
      <c r="N26" s="18" t="n"/>
      <c r="O26" s="37">
        <f>IF($C26="","",Assumptions!$B$5)</f>
        <v/>
      </c>
      <c r="P26" s="38">
        <f>IF($C26="","",IFERROR(VLOOKUP($H26,Assumptions!$A$18:$B$20,2,FALSE),""))</f>
        <v/>
      </c>
      <c r="Q26" s="38">
        <f>IF($C26="","",IFERROR(VLOOKUP($I26,Assumptions!$A$23:$B$26,2,FALSE),""))</f>
        <v/>
      </c>
      <c r="R26" s="37">
        <f>IF(OR($C26="",$G26="",$P26="",$Q26=""),"",IFERROR($G26*$O26*$P26*$Q26,""))</f>
        <v/>
      </c>
      <c r="S26" s="37">
        <f>IF($C26="","",IFERROR(VLOOKUP($J26,Assumptions!$A$29:$B$32,2,FALSE),""))</f>
        <v/>
      </c>
      <c r="T26" s="37">
        <f>IF(OR($C26="",$G26="",$P26="",$Q26=""),"",IFERROR(IF($K26="",0,$K26)*$G26*Assumptions!$B$6*$P26*$Q26,""))</f>
        <v/>
      </c>
      <c r="U26" s="37">
        <f>IF($C26="","",IFERROR(MAX(0,IF($M26="",0,$M26)-Assumptions!$B$7)*Assumptions!$B$8,""))</f>
        <v/>
      </c>
      <c r="V26" s="37">
        <f>IF($C26="","",IF(COUNT($R26:$U26)=4,SUM($R26:$U26),""))</f>
        <v/>
      </c>
      <c r="W26" s="37">
        <f>IF($V26="","",IFERROR(MAX(Assumptions!$B$9,$V26*(1-MIN(IF($N26="",0,$N26),Assumptions!$B$10))),""))</f>
        <v/>
      </c>
      <c r="X26" s="24">
        <f>IF($C26="","",IF(OR($A26="",$B26="",$D26="",$E26="",$F26="",$G26="",$H26="",$I26="",$J26="",$L26=""),"Check required inputs",IF(OR($O26="",$P26="",$Q26="",$R26="",$S26="",$V26="",$W26=""),"Check pricing choices",IF(IFERROR($N26&gt;Assumptions!$B$10,FALSE),"Discount exceeds editable limit",IF($J26="To be confirmed","Confirm preparation responsibility",IF($W26=Assumptions!$B$9,"Minimum amount applied, review","Ready for human review"))))))</f>
        <v/>
      </c>
    </row>
    <row r="27">
      <c r="A27" s="31" t="n"/>
      <c r="B27" s="14" t="n"/>
      <c r="C27" s="14" t="n"/>
      <c r="D27" s="14" t="n"/>
      <c r="E27" s="14" t="n"/>
      <c r="F27" s="14" t="n"/>
      <c r="G27" s="32" t="n"/>
      <c r="H27" s="14" t="n"/>
      <c r="I27" s="14" t="n"/>
      <c r="J27" s="14" t="n"/>
      <c r="K27" s="33" t="n"/>
      <c r="L27" s="14" t="n"/>
      <c r="M27" s="34" t="n"/>
      <c r="N27" s="18" t="n"/>
      <c r="O27" s="35">
        <f>IF($C27="","",Assumptions!$B$5)</f>
        <v/>
      </c>
      <c r="P27" s="36">
        <f>IF($C27="","",IFERROR(VLOOKUP($H27,Assumptions!$A$18:$B$20,2,FALSE),""))</f>
        <v/>
      </c>
      <c r="Q27" s="36">
        <f>IF($C27="","",IFERROR(VLOOKUP($I27,Assumptions!$A$23:$B$26,2,FALSE),""))</f>
        <v/>
      </c>
      <c r="R27" s="35">
        <f>IF(OR($C27="",$G27="",$P27="",$Q27=""),"",IFERROR($G27*$O27*$P27*$Q27,""))</f>
        <v/>
      </c>
      <c r="S27" s="35">
        <f>IF($C27="","",IFERROR(VLOOKUP($J27,Assumptions!$A$29:$B$32,2,FALSE),""))</f>
        <v/>
      </c>
      <c r="T27" s="35">
        <f>IF(OR($C27="",$G27="",$P27="",$Q27=""),"",IFERROR(IF($K27="",0,$K27)*$G27*Assumptions!$B$6*$P27*$Q27,""))</f>
        <v/>
      </c>
      <c r="U27" s="35">
        <f>IF($C27="","",IFERROR(MAX(0,IF($M27="",0,$M27)-Assumptions!$B$7)*Assumptions!$B$8,""))</f>
        <v/>
      </c>
      <c r="V27" s="35">
        <f>IF($C27="","",IF(COUNT($R27:$U27)=4,SUM($R27:$U27),""))</f>
        <v/>
      </c>
      <c r="W27" s="35">
        <f>IF($V27="","",IFERROR(MAX(Assumptions!$B$9,$V27*(1-MIN(IF($N27="",0,$N27),Assumptions!$B$10))),""))</f>
        <v/>
      </c>
      <c r="X27" s="21">
        <f>IF($C27="","",IF(OR($A27="",$B27="",$D27="",$E27="",$F27="",$G27="",$H27="",$I27="",$J27="",$L27=""),"Check required inputs",IF(OR($O27="",$P27="",$Q27="",$R27="",$S27="",$V27="",$W27=""),"Check pricing choices",IF(IFERROR($N27&gt;Assumptions!$B$10,FALSE),"Discount exceeds editable limit",IF($J27="To be confirmed","Confirm preparation responsibility",IF($W27=Assumptions!$B$9,"Minimum amount applied, review","Ready for human review"))))))</f>
        <v/>
      </c>
    </row>
    <row r="28">
      <c r="A28" s="31" t="n"/>
      <c r="B28" s="14" t="n"/>
      <c r="C28" s="14" t="n"/>
      <c r="D28" s="14" t="n"/>
      <c r="E28" s="14" t="n"/>
      <c r="F28" s="14" t="n"/>
      <c r="G28" s="32" t="n"/>
      <c r="H28" s="14" t="n"/>
      <c r="I28" s="14" t="n"/>
      <c r="J28" s="14" t="n"/>
      <c r="K28" s="33" t="n"/>
      <c r="L28" s="14" t="n"/>
      <c r="M28" s="34" t="n"/>
      <c r="N28" s="18" t="n"/>
      <c r="O28" s="37">
        <f>IF($C28="","",Assumptions!$B$5)</f>
        <v/>
      </c>
      <c r="P28" s="38">
        <f>IF($C28="","",IFERROR(VLOOKUP($H28,Assumptions!$A$18:$B$20,2,FALSE),""))</f>
        <v/>
      </c>
      <c r="Q28" s="38">
        <f>IF($C28="","",IFERROR(VLOOKUP($I28,Assumptions!$A$23:$B$26,2,FALSE),""))</f>
        <v/>
      </c>
      <c r="R28" s="37">
        <f>IF(OR($C28="",$G28="",$P28="",$Q28=""),"",IFERROR($G28*$O28*$P28*$Q28,""))</f>
        <v/>
      </c>
      <c r="S28" s="37">
        <f>IF($C28="","",IFERROR(VLOOKUP($J28,Assumptions!$A$29:$B$32,2,FALSE),""))</f>
        <v/>
      </c>
      <c r="T28" s="37">
        <f>IF(OR($C28="",$G28="",$P28="",$Q28=""),"",IFERROR(IF($K28="",0,$K28)*$G28*Assumptions!$B$6*$P28*$Q28,""))</f>
        <v/>
      </c>
      <c r="U28" s="37">
        <f>IF($C28="","",IFERROR(MAX(0,IF($M28="",0,$M28)-Assumptions!$B$7)*Assumptions!$B$8,""))</f>
        <v/>
      </c>
      <c r="V28" s="37">
        <f>IF($C28="","",IF(COUNT($R28:$U28)=4,SUM($R28:$U28),""))</f>
        <v/>
      </c>
      <c r="W28" s="37">
        <f>IF($V28="","",IFERROR(MAX(Assumptions!$B$9,$V28*(1-MIN(IF($N28="",0,$N28),Assumptions!$B$10))),""))</f>
        <v/>
      </c>
      <c r="X28" s="24">
        <f>IF($C28="","",IF(OR($A28="",$B28="",$D28="",$E28="",$F28="",$G28="",$H28="",$I28="",$J28="",$L28=""),"Check required inputs",IF(OR($O28="",$P28="",$Q28="",$R28="",$S28="",$V28="",$W28=""),"Check pricing choices",IF(IFERROR($N28&gt;Assumptions!$B$10,FALSE),"Discount exceeds editable limit",IF($J28="To be confirmed","Confirm preparation responsibility",IF($W28=Assumptions!$B$9,"Minimum amount applied, review","Ready for human review"))))))</f>
        <v/>
      </c>
    </row>
    <row r="29">
      <c r="A29" s="31" t="n"/>
      <c r="B29" s="14" t="n"/>
      <c r="C29" s="14" t="n"/>
      <c r="D29" s="14" t="n"/>
      <c r="E29" s="14" t="n"/>
      <c r="F29" s="14" t="n"/>
      <c r="G29" s="32" t="n"/>
      <c r="H29" s="14" t="n"/>
      <c r="I29" s="14" t="n"/>
      <c r="J29" s="14" t="n"/>
      <c r="K29" s="33" t="n"/>
      <c r="L29" s="14" t="n"/>
      <c r="M29" s="34" t="n"/>
      <c r="N29" s="18" t="n"/>
      <c r="O29" s="35">
        <f>IF($C29="","",Assumptions!$B$5)</f>
        <v/>
      </c>
      <c r="P29" s="36">
        <f>IF($C29="","",IFERROR(VLOOKUP($H29,Assumptions!$A$18:$B$20,2,FALSE),""))</f>
        <v/>
      </c>
      <c r="Q29" s="36">
        <f>IF($C29="","",IFERROR(VLOOKUP($I29,Assumptions!$A$23:$B$26,2,FALSE),""))</f>
        <v/>
      </c>
      <c r="R29" s="35">
        <f>IF(OR($C29="",$G29="",$P29="",$Q29=""),"",IFERROR($G29*$O29*$P29*$Q29,""))</f>
        <v/>
      </c>
      <c r="S29" s="35">
        <f>IF($C29="","",IFERROR(VLOOKUP($J29,Assumptions!$A$29:$B$32,2,FALSE),""))</f>
        <v/>
      </c>
      <c r="T29" s="35">
        <f>IF(OR($C29="",$G29="",$P29="",$Q29=""),"",IFERROR(IF($K29="",0,$K29)*$G29*Assumptions!$B$6*$P29*$Q29,""))</f>
        <v/>
      </c>
      <c r="U29" s="35">
        <f>IF($C29="","",IFERROR(MAX(0,IF($M29="",0,$M29)-Assumptions!$B$7)*Assumptions!$B$8,""))</f>
        <v/>
      </c>
      <c r="V29" s="35">
        <f>IF($C29="","",IF(COUNT($R29:$U29)=4,SUM($R29:$U29),""))</f>
        <v/>
      </c>
      <c r="W29" s="35">
        <f>IF($V29="","",IFERROR(MAX(Assumptions!$B$9,$V29*(1-MIN(IF($N29="",0,$N29),Assumptions!$B$10))),""))</f>
        <v/>
      </c>
      <c r="X29" s="21">
        <f>IF($C29="","",IF(OR($A29="",$B29="",$D29="",$E29="",$F29="",$G29="",$H29="",$I29="",$J29="",$L29=""),"Check required inputs",IF(OR($O29="",$P29="",$Q29="",$R29="",$S29="",$V29="",$W29=""),"Check pricing choices",IF(IFERROR($N29&gt;Assumptions!$B$10,FALSE),"Discount exceeds editable limit",IF($J29="To be confirmed","Confirm preparation responsibility",IF($W29=Assumptions!$B$9,"Minimum amount applied, review","Ready for human review"))))))</f>
        <v/>
      </c>
    </row>
    <row r="30">
      <c r="A30" s="31" t="n"/>
      <c r="B30" s="14" t="n"/>
      <c r="C30" s="14" t="n"/>
      <c r="D30" s="14" t="n"/>
      <c r="E30" s="14" t="n"/>
      <c r="F30" s="14" t="n"/>
      <c r="G30" s="32" t="n"/>
      <c r="H30" s="14" t="n"/>
      <c r="I30" s="14" t="n"/>
      <c r="J30" s="14" t="n"/>
      <c r="K30" s="33" t="n"/>
      <c r="L30" s="14" t="n"/>
      <c r="M30" s="34" t="n"/>
      <c r="N30" s="18" t="n"/>
      <c r="O30" s="37">
        <f>IF($C30="","",Assumptions!$B$5)</f>
        <v/>
      </c>
      <c r="P30" s="38">
        <f>IF($C30="","",IFERROR(VLOOKUP($H30,Assumptions!$A$18:$B$20,2,FALSE),""))</f>
        <v/>
      </c>
      <c r="Q30" s="38">
        <f>IF($C30="","",IFERROR(VLOOKUP($I30,Assumptions!$A$23:$B$26,2,FALSE),""))</f>
        <v/>
      </c>
      <c r="R30" s="37">
        <f>IF(OR($C30="",$G30="",$P30="",$Q30=""),"",IFERROR($G30*$O30*$P30*$Q30,""))</f>
        <v/>
      </c>
      <c r="S30" s="37">
        <f>IF($C30="","",IFERROR(VLOOKUP($J30,Assumptions!$A$29:$B$32,2,FALSE),""))</f>
        <v/>
      </c>
      <c r="T30" s="37">
        <f>IF(OR($C30="",$G30="",$P30="",$Q30=""),"",IFERROR(IF($K30="",0,$K30)*$G30*Assumptions!$B$6*$P30*$Q30,""))</f>
        <v/>
      </c>
      <c r="U30" s="37">
        <f>IF($C30="","",IFERROR(MAX(0,IF($M30="",0,$M30)-Assumptions!$B$7)*Assumptions!$B$8,""))</f>
        <v/>
      </c>
      <c r="V30" s="37">
        <f>IF($C30="","",IF(COUNT($R30:$U30)=4,SUM($R30:$U30),""))</f>
        <v/>
      </c>
      <c r="W30" s="37">
        <f>IF($V30="","",IFERROR(MAX(Assumptions!$B$9,$V30*(1-MIN(IF($N30="",0,$N30),Assumptions!$B$10))),""))</f>
        <v/>
      </c>
      <c r="X30" s="24">
        <f>IF($C30="","",IF(OR($A30="",$B30="",$D30="",$E30="",$F30="",$G30="",$H30="",$I30="",$J30="",$L30=""),"Check required inputs",IF(OR($O30="",$P30="",$Q30="",$R30="",$S30="",$V30="",$W30=""),"Check pricing choices",IF(IFERROR($N30&gt;Assumptions!$B$10,FALSE),"Discount exceeds editable limit",IF($J30="To be confirmed","Confirm preparation responsibility",IF($W30=Assumptions!$B$9,"Minimum amount applied, review","Ready for human review"))))))</f>
        <v/>
      </c>
    </row>
    <row r="31">
      <c r="A31" s="31" t="n"/>
      <c r="B31" s="14" t="n"/>
      <c r="C31" s="14" t="n"/>
      <c r="D31" s="14" t="n"/>
      <c r="E31" s="14" t="n"/>
      <c r="F31" s="14" t="n"/>
      <c r="G31" s="32" t="n"/>
      <c r="H31" s="14" t="n"/>
      <c r="I31" s="14" t="n"/>
      <c r="J31" s="14" t="n"/>
      <c r="K31" s="33" t="n"/>
      <c r="L31" s="14" t="n"/>
      <c r="M31" s="34" t="n"/>
      <c r="N31" s="18" t="n"/>
      <c r="O31" s="35">
        <f>IF($C31="","",Assumptions!$B$5)</f>
        <v/>
      </c>
      <c r="P31" s="36">
        <f>IF($C31="","",IFERROR(VLOOKUP($H31,Assumptions!$A$18:$B$20,2,FALSE),""))</f>
        <v/>
      </c>
      <c r="Q31" s="36">
        <f>IF($C31="","",IFERROR(VLOOKUP($I31,Assumptions!$A$23:$B$26,2,FALSE),""))</f>
        <v/>
      </c>
      <c r="R31" s="35">
        <f>IF(OR($C31="",$G31="",$P31="",$Q31=""),"",IFERROR($G31*$O31*$P31*$Q31,""))</f>
        <v/>
      </c>
      <c r="S31" s="35">
        <f>IF($C31="","",IFERROR(VLOOKUP($J31,Assumptions!$A$29:$B$32,2,FALSE),""))</f>
        <v/>
      </c>
      <c r="T31" s="35">
        <f>IF(OR($C31="",$G31="",$P31="",$Q31=""),"",IFERROR(IF($K31="",0,$K31)*$G31*Assumptions!$B$6*$P31*$Q31,""))</f>
        <v/>
      </c>
      <c r="U31" s="35">
        <f>IF($C31="","",IFERROR(MAX(0,IF($M31="",0,$M31)-Assumptions!$B$7)*Assumptions!$B$8,""))</f>
        <v/>
      </c>
      <c r="V31" s="35">
        <f>IF($C31="","",IF(COUNT($R31:$U31)=4,SUM($R31:$U31),""))</f>
        <v/>
      </c>
      <c r="W31" s="35">
        <f>IF($V31="","",IFERROR(MAX(Assumptions!$B$9,$V31*(1-MIN(IF($N31="",0,$N31),Assumptions!$B$10))),""))</f>
        <v/>
      </c>
      <c r="X31" s="21">
        <f>IF($C31="","",IF(OR($A31="",$B31="",$D31="",$E31="",$F31="",$G31="",$H31="",$I31="",$J31="",$L31=""),"Check required inputs",IF(OR($O31="",$P31="",$Q31="",$R31="",$S31="",$V31="",$W31=""),"Check pricing choices",IF(IFERROR($N31&gt;Assumptions!$B$10,FALSE),"Discount exceeds editable limit",IF($J31="To be confirmed","Confirm preparation responsibility",IF($W31=Assumptions!$B$9,"Minimum amount applied, review","Ready for human review"))))))</f>
        <v/>
      </c>
    </row>
    <row r="32">
      <c r="A32" s="31" t="n"/>
      <c r="B32" s="14" t="n"/>
      <c r="C32" s="14" t="n"/>
      <c r="D32" s="14" t="n"/>
      <c r="E32" s="14" t="n"/>
      <c r="F32" s="14" t="n"/>
      <c r="G32" s="32" t="n"/>
      <c r="H32" s="14" t="n"/>
      <c r="I32" s="14" t="n"/>
      <c r="J32" s="14" t="n"/>
      <c r="K32" s="33" t="n"/>
      <c r="L32" s="14" t="n"/>
      <c r="M32" s="34" t="n"/>
      <c r="N32" s="18" t="n"/>
      <c r="O32" s="37">
        <f>IF($C32="","",Assumptions!$B$5)</f>
        <v/>
      </c>
      <c r="P32" s="38">
        <f>IF($C32="","",IFERROR(VLOOKUP($H32,Assumptions!$A$18:$B$20,2,FALSE),""))</f>
        <v/>
      </c>
      <c r="Q32" s="38">
        <f>IF($C32="","",IFERROR(VLOOKUP($I32,Assumptions!$A$23:$B$26,2,FALSE),""))</f>
        <v/>
      </c>
      <c r="R32" s="37">
        <f>IF(OR($C32="",$G32="",$P32="",$Q32=""),"",IFERROR($G32*$O32*$P32*$Q32,""))</f>
        <v/>
      </c>
      <c r="S32" s="37">
        <f>IF($C32="","",IFERROR(VLOOKUP($J32,Assumptions!$A$29:$B$32,2,FALSE),""))</f>
        <v/>
      </c>
      <c r="T32" s="37">
        <f>IF(OR($C32="",$G32="",$P32="",$Q32=""),"",IFERROR(IF($K32="",0,$K32)*$G32*Assumptions!$B$6*$P32*$Q32,""))</f>
        <v/>
      </c>
      <c r="U32" s="37">
        <f>IF($C32="","",IFERROR(MAX(0,IF($M32="",0,$M32)-Assumptions!$B$7)*Assumptions!$B$8,""))</f>
        <v/>
      </c>
      <c r="V32" s="37">
        <f>IF($C32="","",IF(COUNT($R32:$U32)=4,SUM($R32:$U32),""))</f>
        <v/>
      </c>
      <c r="W32" s="37">
        <f>IF($V32="","",IFERROR(MAX(Assumptions!$B$9,$V32*(1-MIN(IF($N32="",0,$N32),Assumptions!$B$10))),""))</f>
        <v/>
      </c>
      <c r="X32" s="24">
        <f>IF($C32="","",IF(OR($A32="",$B32="",$D32="",$E32="",$F32="",$G32="",$H32="",$I32="",$J32="",$L32=""),"Check required inputs",IF(OR($O32="",$P32="",$Q32="",$R32="",$S32="",$V32="",$W32=""),"Check pricing choices",IF(IFERROR($N32&gt;Assumptions!$B$10,FALSE),"Discount exceeds editable limit",IF($J32="To be confirmed","Confirm preparation responsibility",IF($W32=Assumptions!$B$9,"Minimum amount applied, review","Ready for human review"))))))</f>
        <v/>
      </c>
    </row>
    <row r="33">
      <c r="A33" s="31" t="n"/>
      <c r="B33" s="14" t="n"/>
      <c r="C33" s="14" t="n"/>
      <c r="D33" s="14" t="n"/>
      <c r="E33" s="14" t="n"/>
      <c r="F33" s="14" t="n"/>
      <c r="G33" s="32" t="n"/>
      <c r="H33" s="14" t="n"/>
      <c r="I33" s="14" t="n"/>
      <c r="J33" s="14" t="n"/>
      <c r="K33" s="33" t="n"/>
      <c r="L33" s="14" t="n"/>
      <c r="M33" s="34" t="n"/>
      <c r="N33" s="18" t="n"/>
      <c r="O33" s="35">
        <f>IF($C33="","",Assumptions!$B$5)</f>
        <v/>
      </c>
      <c r="P33" s="36">
        <f>IF($C33="","",IFERROR(VLOOKUP($H33,Assumptions!$A$18:$B$20,2,FALSE),""))</f>
        <v/>
      </c>
      <c r="Q33" s="36">
        <f>IF($C33="","",IFERROR(VLOOKUP($I33,Assumptions!$A$23:$B$26,2,FALSE),""))</f>
        <v/>
      </c>
      <c r="R33" s="35">
        <f>IF(OR($C33="",$G33="",$P33="",$Q33=""),"",IFERROR($G33*$O33*$P33*$Q33,""))</f>
        <v/>
      </c>
      <c r="S33" s="35">
        <f>IF($C33="","",IFERROR(VLOOKUP($J33,Assumptions!$A$29:$B$32,2,FALSE),""))</f>
        <v/>
      </c>
      <c r="T33" s="35">
        <f>IF(OR($C33="",$G33="",$P33="",$Q33=""),"",IFERROR(IF($K33="",0,$K33)*$G33*Assumptions!$B$6*$P33*$Q33,""))</f>
        <v/>
      </c>
      <c r="U33" s="35">
        <f>IF($C33="","",IFERROR(MAX(0,IF($M33="",0,$M33)-Assumptions!$B$7)*Assumptions!$B$8,""))</f>
        <v/>
      </c>
      <c r="V33" s="35">
        <f>IF($C33="","",IF(COUNT($R33:$U33)=4,SUM($R33:$U33),""))</f>
        <v/>
      </c>
      <c r="W33" s="35">
        <f>IF($V33="","",IFERROR(MAX(Assumptions!$B$9,$V33*(1-MIN(IF($N33="",0,$N33),Assumptions!$B$10))),""))</f>
        <v/>
      </c>
      <c r="X33" s="21">
        <f>IF($C33="","",IF(OR($A33="",$B33="",$D33="",$E33="",$F33="",$G33="",$H33="",$I33="",$J33="",$L33=""),"Check required inputs",IF(OR($O33="",$P33="",$Q33="",$R33="",$S33="",$V33="",$W33=""),"Check pricing choices",IF(IFERROR($N33&gt;Assumptions!$B$10,FALSE),"Discount exceeds editable limit",IF($J33="To be confirmed","Confirm preparation responsibility",IF($W33=Assumptions!$B$9,"Minimum amount applied, review","Ready for human review"))))))</f>
        <v/>
      </c>
    </row>
    <row r="34">
      <c r="A34" s="31" t="n"/>
      <c r="B34" s="14" t="n"/>
      <c r="C34" s="14" t="n"/>
      <c r="D34" s="14" t="n"/>
      <c r="E34" s="14" t="n"/>
      <c r="F34" s="14" t="n"/>
      <c r="G34" s="32" t="n"/>
      <c r="H34" s="14" t="n"/>
      <c r="I34" s="14" t="n"/>
      <c r="J34" s="14" t="n"/>
      <c r="K34" s="33" t="n"/>
      <c r="L34" s="14" t="n"/>
      <c r="M34" s="34" t="n"/>
      <c r="N34" s="18" t="n"/>
      <c r="O34" s="37">
        <f>IF($C34="","",Assumptions!$B$5)</f>
        <v/>
      </c>
      <c r="P34" s="38">
        <f>IF($C34="","",IFERROR(VLOOKUP($H34,Assumptions!$A$18:$B$20,2,FALSE),""))</f>
        <v/>
      </c>
      <c r="Q34" s="38">
        <f>IF($C34="","",IFERROR(VLOOKUP($I34,Assumptions!$A$23:$B$26,2,FALSE),""))</f>
        <v/>
      </c>
      <c r="R34" s="37">
        <f>IF(OR($C34="",$G34="",$P34="",$Q34=""),"",IFERROR($G34*$O34*$P34*$Q34,""))</f>
        <v/>
      </c>
      <c r="S34" s="37">
        <f>IF($C34="","",IFERROR(VLOOKUP($J34,Assumptions!$A$29:$B$32,2,FALSE),""))</f>
        <v/>
      </c>
      <c r="T34" s="37">
        <f>IF(OR($C34="",$G34="",$P34="",$Q34=""),"",IFERROR(IF($K34="",0,$K34)*$G34*Assumptions!$B$6*$P34*$Q34,""))</f>
        <v/>
      </c>
      <c r="U34" s="37">
        <f>IF($C34="","",IFERROR(MAX(0,IF($M34="",0,$M34)-Assumptions!$B$7)*Assumptions!$B$8,""))</f>
        <v/>
      </c>
      <c r="V34" s="37">
        <f>IF($C34="","",IF(COUNT($R34:$U34)=4,SUM($R34:$U34),""))</f>
        <v/>
      </c>
      <c r="W34" s="37">
        <f>IF($V34="","",IFERROR(MAX(Assumptions!$B$9,$V34*(1-MIN(IF($N34="",0,$N34),Assumptions!$B$10))),""))</f>
        <v/>
      </c>
      <c r="X34" s="24">
        <f>IF($C34="","",IF(OR($A34="",$B34="",$D34="",$E34="",$F34="",$G34="",$H34="",$I34="",$J34="",$L34=""),"Check required inputs",IF(OR($O34="",$P34="",$Q34="",$R34="",$S34="",$V34="",$W34=""),"Check pricing choices",IF(IFERROR($N34&gt;Assumptions!$B$10,FALSE),"Discount exceeds editable limit",IF($J34="To be confirmed","Confirm preparation responsibility",IF($W34=Assumptions!$B$9,"Minimum amount applied, review","Ready for human review"))))))</f>
        <v/>
      </c>
    </row>
    <row r="35">
      <c r="A35" s="31" t="n"/>
      <c r="B35" s="14" t="n"/>
      <c r="C35" s="14" t="n"/>
      <c r="D35" s="14" t="n"/>
      <c r="E35" s="14" t="n"/>
      <c r="F35" s="14" t="n"/>
      <c r="G35" s="32" t="n"/>
      <c r="H35" s="14" t="n"/>
      <c r="I35" s="14" t="n"/>
      <c r="J35" s="14" t="n"/>
      <c r="K35" s="33" t="n"/>
      <c r="L35" s="14" t="n"/>
      <c r="M35" s="34" t="n"/>
      <c r="N35" s="18" t="n"/>
      <c r="O35" s="35">
        <f>IF($C35="","",Assumptions!$B$5)</f>
        <v/>
      </c>
      <c r="P35" s="36">
        <f>IF($C35="","",IFERROR(VLOOKUP($H35,Assumptions!$A$18:$B$20,2,FALSE),""))</f>
        <v/>
      </c>
      <c r="Q35" s="36">
        <f>IF($C35="","",IFERROR(VLOOKUP($I35,Assumptions!$A$23:$B$26,2,FALSE),""))</f>
        <v/>
      </c>
      <c r="R35" s="35">
        <f>IF(OR($C35="",$G35="",$P35="",$Q35=""),"",IFERROR($G35*$O35*$P35*$Q35,""))</f>
        <v/>
      </c>
      <c r="S35" s="35">
        <f>IF($C35="","",IFERROR(VLOOKUP($J35,Assumptions!$A$29:$B$32,2,FALSE),""))</f>
        <v/>
      </c>
      <c r="T35" s="35">
        <f>IF(OR($C35="",$G35="",$P35="",$Q35=""),"",IFERROR(IF($K35="",0,$K35)*$G35*Assumptions!$B$6*$P35*$Q35,""))</f>
        <v/>
      </c>
      <c r="U35" s="35">
        <f>IF($C35="","",IFERROR(MAX(0,IF($M35="",0,$M35)-Assumptions!$B$7)*Assumptions!$B$8,""))</f>
        <v/>
      </c>
      <c r="V35" s="35">
        <f>IF($C35="","",IF(COUNT($R35:$U35)=4,SUM($R35:$U35),""))</f>
        <v/>
      </c>
      <c r="W35" s="35">
        <f>IF($V35="","",IFERROR(MAX(Assumptions!$B$9,$V35*(1-MIN(IF($N35="",0,$N35),Assumptions!$B$10))),""))</f>
        <v/>
      </c>
      <c r="X35" s="21">
        <f>IF($C35="","",IF(OR($A35="",$B35="",$D35="",$E35="",$F35="",$G35="",$H35="",$I35="",$J35="",$L35=""),"Check required inputs",IF(OR($O35="",$P35="",$Q35="",$R35="",$S35="",$V35="",$W35=""),"Check pricing choices",IF(IFERROR($N35&gt;Assumptions!$B$10,FALSE),"Discount exceeds editable limit",IF($J35="To be confirmed","Confirm preparation responsibility",IF($W35=Assumptions!$B$9,"Minimum amount applied, review","Ready for human review"))))))</f>
        <v/>
      </c>
    </row>
    <row r="36">
      <c r="A36" s="31" t="n"/>
      <c r="B36" s="14" t="n"/>
      <c r="C36" s="14" t="n"/>
      <c r="D36" s="14" t="n"/>
      <c r="E36" s="14" t="n"/>
      <c r="F36" s="14" t="n"/>
      <c r="G36" s="32" t="n"/>
      <c r="H36" s="14" t="n"/>
      <c r="I36" s="14" t="n"/>
      <c r="J36" s="14" t="n"/>
      <c r="K36" s="33" t="n"/>
      <c r="L36" s="14" t="n"/>
      <c r="M36" s="34" t="n"/>
      <c r="N36" s="18" t="n"/>
      <c r="O36" s="37">
        <f>IF($C36="","",Assumptions!$B$5)</f>
        <v/>
      </c>
      <c r="P36" s="38">
        <f>IF($C36="","",IFERROR(VLOOKUP($H36,Assumptions!$A$18:$B$20,2,FALSE),""))</f>
        <v/>
      </c>
      <c r="Q36" s="38">
        <f>IF($C36="","",IFERROR(VLOOKUP($I36,Assumptions!$A$23:$B$26,2,FALSE),""))</f>
        <v/>
      </c>
      <c r="R36" s="37">
        <f>IF(OR($C36="",$G36="",$P36="",$Q36=""),"",IFERROR($G36*$O36*$P36*$Q36,""))</f>
        <v/>
      </c>
      <c r="S36" s="37">
        <f>IF($C36="","",IFERROR(VLOOKUP($J36,Assumptions!$A$29:$B$32,2,FALSE),""))</f>
        <v/>
      </c>
      <c r="T36" s="37">
        <f>IF(OR($C36="",$G36="",$P36="",$Q36=""),"",IFERROR(IF($K36="",0,$K36)*$G36*Assumptions!$B$6*$P36*$Q36,""))</f>
        <v/>
      </c>
      <c r="U36" s="37">
        <f>IF($C36="","",IFERROR(MAX(0,IF($M36="",0,$M36)-Assumptions!$B$7)*Assumptions!$B$8,""))</f>
        <v/>
      </c>
      <c r="V36" s="37">
        <f>IF($C36="","",IF(COUNT($R36:$U36)=4,SUM($R36:$U36),""))</f>
        <v/>
      </c>
      <c r="W36" s="37">
        <f>IF($V36="","",IFERROR(MAX(Assumptions!$B$9,$V36*(1-MIN(IF($N36="",0,$N36),Assumptions!$B$10))),""))</f>
        <v/>
      </c>
      <c r="X36" s="24">
        <f>IF($C36="","",IF(OR($A36="",$B36="",$D36="",$E36="",$F36="",$G36="",$H36="",$I36="",$J36="",$L36=""),"Check required inputs",IF(OR($O36="",$P36="",$Q36="",$R36="",$S36="",$V36="",$W36=""),"Check pricing choices",IF(IFERROR($N36&gt;Assumptions!$B$10,FALSE),"Discount exceeds editable limit",IF($J36="To be confirmed","Confirm preparation responsibility",IF($W36=Assumptions!$B$9,"Minimum amount applied, review","Ready for human review"))))))</f>
        <v/>
      </c>
    </row>
    <row r="37">
      <c r="A37" s="31" t="n"/>
      <c r="B37" s="14" t="n"/>
      <c r="C37" s="14" t="n"/>
      <c r="D37" s="14" t="n"/>
      <c r="E37" s="14" t="n"/>
      <c r="F37" s="14" t="n"/>
      <c r="G37" s="32" t="n"/>
      <c r="H37" s="14" t="n"/>
      <c r="I37" s="14" t="n"/>
      <c r="J37" s="14" t="n"/>
      <c r="K37" s="33" t="n"/>
      <c r="L37" s="14" t="n"/>
      <c r="M37" s="34" t="n"/>
      <c r="N37" s="18" t="n"/>
      <c r="O37" s="35">
        <f>IF($C37="","",Assumptions!$B$5)</f>
        <v/>
      </c>
      <c r="P37" s="36">
        <f>IF($C37="","",IFERROR(VLOOKUP($H37,Assumptions!$A$18:$B$20,2,FALSE),""))</f>
        <v/>
      </c>
      <c r="Q37" s="36">
        <f>IF($C37="","",IFERROR(VLOOKUP($I37,Assumptions!$A$23:$B$26,2,FALSE),""))</f>
        <v/>
      </c>
      <c r="R37" s="35">
        <f>IF(OR($C37="",$G37="",$P37="",$Q37=""),"",IFERROR($G37*$O37*$P37*$Q37,""))</f>
        <v/>
      </c>
      <c r="S37" s="35">
        <f>IF($C37="","",IFERROR(VLOOKUP($J37,Assumptions!$A$29:$B$32,2,FALSE),""))</f>
        <v/>
      </c>
      <c r="T37" s="35">
        <f>IF(OR($C37="",$G37="",$P37="",$Q37=""),"",IFERROR(IF($K37="",0,$K37)*$G37*Assumptions!$B$6*$P37*$Q37,""))</f>
        <v/>
      </c>
      <c r="U37" s="35">
        <f>IF($C37="","",IFERROR(MAX(0,IF($M37="",0,$M37)-Assumptions!$B$7)*Assumptions!$B$8,""))</f>
        <v/>
      </c>
      <c r="V37" s="35">
        <f>IF($C37="","",IF(COUNT($R37:$U37)=4,SUM($R37:$U37),""))</f>
        <v/>
      </c>
      <c r="W37" s="35">
        <f>IF($V37="","",IFERROR(MAX(Assumptions!$B$9,$V37*(1-MIN(IF($N37="",0,$N37),Assumptions!$B$10))),""))</f>
        <v/>
      </c>
      <c r="X37" s="21">
        <f>IF($C37="","",IF(OR($A37="",$B37="",$D37="",$E37="",$F37="",$G37="",$H37="",$I37="",$J37="",$L37=""),"Check required inputs",IF(OR($O37="",$P37="",$Q37="",$R37="",$S37="",$V37="",$W37=""),"Check pricing choices",IF(IFERROR($N37&gt;Assumptions!$B$10,FALSE),"Discount exceeds editable limit",IF($J37="To be confirmed","Confirm preparation responsibility",IF($W37=Assumptions!$B$9,"Minimum amount applied, review","Ready for human review"))))))</f>
        <v/>
      </c>
    </row>
    <row r="38">
      <c r="A38" s="31" t="n"/>
      <c r="B38" s="14" t="n"/>
      <c r="C38" s="14" t="n"/>
      <c r="D38" s="14" t="n"/>
      <c r="E38" s="14" t="n"/>
      <c r="F38" s="14" t="n"/>
      <c r="G38" s="32" t="n"/>
      <c r="H38" s="14" t="n"/>
      <c r="I38" s="14" t="n"/>
      <c r="J38" s="14" t="n"/>
      <c r="K38" s="33" t="n"/>
      <c r="L38" s="14" t="n"/>
      <c r="M38" s="34" t="n"/>
      <c r="N38" s="18" t="n"/>
      <c r="O38" s="37">
        <f>IF($C38="","",Assumptions!$B$5)</f>
        <v/>
      </c>
      <c r="P38" s="38">
        <f>IF($C38="","",IFERROR(VLOOKUP($H38,Assumptions!$A$18:$B$20,2,FALSE),""))</f>
        <v/>
      </c>
      <c r="Q38" s="38">
        <f>IF($C38="","",IFERROR(VLOOKUP($I38,Assumptions!$A$23:$B$26,2,FALSE),""))</f>
        <v/>
      </c>
      <c r="R38" s="37">
        <f>IF(OR($C38="",$G38="",$P38="",$Q38=""),"",IFERROR($G38*$O38*$P38*$Q38,""))</f>
        <v/>
      </c>
      <c r="S38" s="37">
        <f>IF($C38="","",IFERROR(VLOOKUP($J38,Assumptions!$A$29:$B$32,2,FALSE),""))</f>
        <v/>
      </c>
      <c r="T38" s="37">
        <f>IF(OR($C38="",$G38="",$P38="",$Q38=""),"",IFERROR(IF($K38="",0,$K38)*$G38*Assumptions!$B$6*$P38*$Q38,""))</f>
        <v/>
      </c>
      <c r="U38" s="37">
        <f>IF($C38="","",IFERROR(MAX(0,IF($M38="",0,$M38)-Assumptions!$B$7)*Assumptions!$B$8,""))</f>
        <v/>
      </c>
      <c r="V38" s="37">
        <f>IF($C38="","",IF(COUNT($R38:$U38)=4,SUM($R38:$U38),""))</f>
        <v/>
      </c>
      <c r="W38" s="37">
        <f>IF($V38="","",IFERROR(MAX(Assumptions!$B$9,$V38*(1-MIN(IF($N38="",0,$N38),Assumptions!$B$10))),""))</f>
        <v/>
      </c>
      <c r="X38" s="24">
        <f>IF($C38="","",IF(OR($A38="",$B38="",$D38="",$E38="",$F38="",$G38="",$H38="",$I38="",$J38="",$L38=""),"Check required inputs",IF(OR($O38="",$P38="",$Q38="",$R38="",$S38="",$V38="",$W38=""),"Check pricing choices",IF(IFERROR($N38&gt;Assumptions!$B$10,FALSE),"Discount exceeds editable limit",IF($J38="To be confirmed","Confirm preparation responsibility",IF($W38=Assumptions!$B$9,"Minimum amount applied, review","Ready for human review"))))))</f>
        <v/>
      </c>
    </row>
    <row r="39">
      <c r="A39" s="31" t="n"/>
      <c r="B39" s="14" t="n"/>
      <c r="C39" s="14" t="n"/>
      <c r="D39" s="14" t="n"/>
      <c r="E39" s="14" t="n"/>
      <c r="F39" s="14" t="n"/>
      <c r="G39" s="32" t="n"/>
      <c r="H39" s="14" t="n"/>
      <c r="I39" s="14" t="n"/>
      <c r="J39" s="14" t="n"/>
      <c r="K39" s="33" t="n"/>
      <c r="L39" s="14" t="n"/>
      <c r="M39" s="34" t="n"/>
      <c r="N39" s="18" t="n"/>
      <c r="O39" s="35">
        <f>IF($C39="","",Assumptions!$B$5)</f>
        <v/>
      </c>
      <c r="P39" s="36">
        <f>IF($C39="","",IFERROR(VLOOKUP($H39,Assumptions!$A$18:$B$20,2,FALSE),""))</f>
        <v/>
      </c>
      <c r="Q39" s="36">
        <f>IF($C39="","",IFERROR(VLOOKUP($I39,Assumptions!$A$23:$B$26,2,FALSE),""))</f>
        <v/>
      </c>
      <c r="R39" s="35">
        <f>IF(OR($C39="",$G39="",$P39="",$Q39=""),"",IFERROR($G39*$O39*$P39*$Q39,""))</f>
        <v/>
      </c>
      <c r="S39" s="35">
        <f>IF($C39="","",IFERROR(VLOOKUP($J39,Assumptions!$A$29:$B$32,2,FALSE),""))</f>
        <v/>
      </c>
      <c r="T39" s="35">
        <f>IF(OR($C39="",$G39="",$P39="",$Q39=""),"",IFERROR(IF($K39="",0,$K39)*$G39*Assumptions!$B$6*$P39*$Q39,""))</f>
        <v/>
      </c>
      <c r="U39" s="35">
        <f>IF($C39="","",IFERROR(MAX(0,IF($M39="",0,$M39)-Assumptions!$B$7)*Assumptions!$B$8,""))</f>
        <v/>
      </c>
      <c r="V39" s="35">
        <f>IF($C39="","",IF(COUNT($R39:$U39)=4,SUM($R39:$U39),""))</f>
        <v/>
      </c>
      <c r="W39" s="35">
        <f>IF($V39="","",IFERROR(MAX(Assumptions!$B$9,$V39*(1-MIN(IF($N39="",0,$N39),Assumptions!$B$10))),""))</f>
        <v/>
      </c>
      <c r="X39" s="21">
        <f>IF($C39="","",IF(OR($A39="",$B39="",$D39="",$E39="",$F39="",$G39="",$H39="",$I39="",$J39="",$L39=""),"Check required inputs",IF(OR($O39="",$P39="",$Q39="",$R39="",$S39="",$V39="",$W39=""),"Check pricing choices",IF(IFERROR($N39&gt;Assumptions!$B$10,FALSE),"Discount exceeds editable limit",IF($J39="To be confirmed","Confirm preparation responsibility",IF($W39=Assumptions!$B$9,"Minimum amount applied, review","Ready for human review"))))))</f>
        <v/>
      </c>
    </row>
    <row r="40">
      <c r="A40" s="31" t="n"/>
      <c r="B40" s="14" t="n"/>
      <c r="C40" s="14" t="n"/>
      <c r="D40" s="14" t="n"/>
      <c r="E40" s="14" t="n"/>
      <c r="F40" s="14" t="n"/>
      <c r="G40" s="32" t="n"/>
      <c r="H40" s="14" t="n"/>
      <c r="I40" s="14" t="n"/>
      <c r="J40" s="14" t="n"/>
      <c r="K40" s="33" t="n"/>
      <c r="L40" s="14" t="n"/>
      <c r="M40" s="34" t="n"/>
      <c r="N40" s="18" t="n"/>
      <c r="O40" s="37">
        <f>IF($C40="","",Assumptions!$B$5)</f>
        <v/>
      </c>
      <c r="P40" s="38">
        <f>IF($C40="","",IFERROR(VLOOKUP($H40,Assumptions!$A$18:$B$20,2,FALSE),""))</f>
        <v/>
      </c>
      <c r="Q40" s="38">
        <f>IF($C40="","",IFERROR(VLOOKUP($I40,Assumptions!$A$23:$B$26,2,FALSE),""))</f>
        <v/>
      </c>
      <c r="R40" s="37">
        <f>IF(OR($C40="",$G40="",$P40="",$Q40=""),"",IFERROR($G40*$O40*$P40*$Q40,""))</f>
        <v/>
      </c>
      <c r="S40" s="37">
        <f>IF($C40="","",IFERROR(VLOOKUP($J40,Assumptions!$A$29:$B$32,2,FALSE),""))</f>
        <v/>
      </c>
      <c r="T40" s="37">
        <f>IF(OR($C40="",$G40="",$P40="",$Q40=""),"",IFERROR(IF($K40="",0,$K40)*$G40*Assumptions!$B$6*$P40*$Q40,""))</f>
        <v/>
      </c>
      <c r="U40" s="37">
        <f>IF($C40="","",IFERROR(MAX(0,IF($M40="",0,$M40)-Assumptions!$B$7)*Assumptions!$B$8,""))</f>
        <v/>
      </c>
      <c r="V40" s="37">
        <f>IF($C40="","",IF(COUNT($R40:$U40)=4,SUM($R40:$U40),""))</f>
        <v/>
      </c>
      <c r="W40" s="37">
        <f>IF($V40="","",IFERROR(MAX(Assumptions!$B$9,$V40*(1-MIN(IF($N40="",0,$N40),Assumptions!$B$10))),""))</f>
        <v/>
      </c>
      <c r="X40" s="24">
        <f>IF($C40="","",IF(OR($A40="",$B40="",$D40="",$E40="",$F40="",$G40="",$H40="",$I40="",$J40="",$L40=""),"Check required inputs",IF(OR($O40="",$P40="",$Q40="",$R40="",$S40="",$V40="",$W40=""),"Check pricing choices",IF(IFERROR($N40&gt;Assumptions!$B$10,FALSE),"Discount exceeds editable limit",IF($J40="To be confirmed","Confirm preparation responsibility",IF($W40=Assumptions!$B$9,"Minimum amount applied, review","Ready for human review"))))))</f>
        <v/>
      </c>
    </row>
    <row r="41">
      <c r="A41" s="31" t="n"/>
      <c r="B41" s="14" t="n"/>
      <c r="C41" s="14" t="n"/>
      <c r="D41" s="14" t="n"/>
      <c r="E41" s="14" t="n"/>
      <c r="F41" s="14" t="n"/>
      <c r="G41" s="32" t="n"/>
      <c r="H41" s="14" t="n"/>
      <c r="I41" s="14" t="n"/>
      <c r="J41" s="14" t="n"/>
      <c r="K41" s="33" t="n"/>
      <c r="L41" s="14" t="n"/>
      <c r="M41" s="34" t="n"/>
      <c r="N41" s="18" t="n"/>
      <c r="O41" s="35">
        <f>IF($C41="","",Assumptions!$B$5)</f>
        <v/>
      </c>
      <c r="P41" s="36">
        <f>IF($C41="","",IFERROR(VLOOKUP($H41,Assumptions!$A$18:$B$20,2,FALSE),""))</f>
        <v/>
      </c>
      <c r="Q41" s="36">
        <f>IF($C41="","",IFERROR(VLOOKUP($I41,Assumptions!$A$23:$B$26,2,FALSE),""))</f>
        <v/>
      </c>
      <c r="R41" s="35">
        <f>IF(OR($C41="",$G41="",$P41="",$Q41=""),"",IFERROR($G41*$O41*$P41*$Q41,""))</f>
        <v/>
      </c>
      <c r="S41" s="35">
        <f>IF($C41="","",IFERROR(VLOOKUP($J41,Assumptions!$A$29:$B$32,2,FALSE),""))</f>
        <v/>
      </c>
      <c r="T41" s="35">
        <f>IF(OR($C41="",$G41="",$P41="",$Q41=""),"",IFERROR(IF($K41="",0,$K41)*$G41*Assumptions!$B$6*$P41*$Q41,""))</f>
        <v/>
      </c>
      <c r="U41" s="35">
        <f>IF($C41="","",IFERROR(MAX(0,IF($M41="",0,$M41)-Assumptions!$B$7)*Assumptions!$B$8,""))</f>
        <v/>
      </c>
      <c r="V41" s="35">
        <f>IF($C41="","",IF(COUNT($R41:$U41)=4,SUM($R41:$U41),""))</f>
        <v/>
      </c>
      <c r="W41" s="35">
        <f>IF($V41="","",IFERROR(MAX(Assumptions!$B$9,$V41*(1-MIN(IF($N41="",0,$N41),Assumptions!$B$10))),""))</f>
        <v/>
      </c>
      <c r="X41" s="21">
        <f>IF($C41="","",IF(OR($A41="",$B41="",$D41="",$E41="",$F41="",$G41="",$H41="",$I41="",$J41="",$L41=""),"Check required inputs",IF(OR($O41="",$P41="",$Q41="",$R41="",$S41="",$V41="",$W41=""),"Check pricing choices",IF(IFERROR($N41&gt;Assumptions!$B$10,FALSE),"Discount exceeds editable limit",IF($J41="To be confirmed","Confirm preparation responsibility",IF($W41=Assumptions!$B$9,"Minimum amount applied, review","Ready for human review"))))))</f>
        <v/>
      </c>
    </row>
    <row r="42">
      <c r="A42" s="31" t="n"/>
      <c r="B42" s="14" t="n"/>
      <c r="C42" s="14" t="n"/>
      <c r="D42" s="14" t="n"/>
      <c r="E42" s="14" t="n"/>
      <c r="F42" s="14" t="n"/>
      <c r="G42" s="32" t="n"/>
      <c r="H42" s="14" t="n"/>
      <c r="I42" s="14" t="n"/>
      <c r="J42" s="14" t="n"/>
      <c r="K42" s="33" t="n"/>
      <c r="L42" s="14" t="n"/>
      <c r="M42" s="34" t="n"/>
      <c r="N42" s="18" t="n"/>
      <c r="O42" s="37">
        <f>IF($C42="","",Assumptions!$B$5)</f>
        <v/>
      </c>
      <c r="P42" s="38">
        <f>IF($C42="","",IFERROR(VLOOKUP($H42,Assumptions!$A$18:$B$20,2,FALSE),""))</f>
        <v/>
      </c>
      <c r="Q42" s="38">
        <f>IF($C42="","",IFERROR(VLOOKUP($I42,Assumptions!$A$23:$B$26,2,FALSE),""))</f>
        <v/>
      </c>
      <c r="R42" s="37">
        <f>IF(OR($C42="",$G42="",$P42="",$Q42=""),"",IFERROR($G42*$O42*$P42*$Q42,""))</f>
        <v/>
      </c>
      <c r="S42" s="37">
        <f>IF($C42="","",IFERROR(VLOOKUP($J42,Assumptions!$A$29:$B$32,2,FALSE),""))</f>
        <v/>
      </c>
      <c r="T42" s="37">
        <f>IF(OR($C42="",$G42="",$P42="",$Q42=""),"",IFERROR(IF($K42="",0,$K42)*$G42*Assumptions!$B$6*$P42*$Q42,""))</f>
        <v/>
      </c>
      <c r="U42" s="37">
        <f>IF($C42="","",IFERROR(MAX(0,IF($M42="",0,$M42)-Assumptions!$B$7)*Assumptions!$B$8,""))</f>
        <v/>
      </c>
      <c r="V42" s="37">
        <f>IF($C42="","",IF(COUNT($R42:$U42)=4,SUM($R42:$U42),""))</f>
        <v/>
      </c>
      <c r="W42" s="37">
        <f>IF($V42="","",IFERROR(MAX(Assumptions!$B$9,$V42*(1-MIN(IF($N42="",0,$N42),Assumptions!$B$10))),""))</f>
        <v/>
      </c>
      <c r="X42" s="24">
        <f>IF($C42="","",IF(OR($A42="",$B42="",$D42="",$E42="",$F42="",$G42="",$H42="",$I42="",$J42="",$L42=""),"Check required inputs",IF(OR($O42="",$P42="",$Q42="",$R42="",$S42="",$V42="",$W42=""),"Check pricing choices",IF(IFERROR($N42&gt;Assumptions!$B$10,FALSE),"Discount exceeds editable limit",IF($J42="To be confirmed","Confirm preparation responsibility",IF($W42=Assumptions!$B$9,"Minimum amount applied, review","Ready for human review"))))))</f>
        <v/>
      </c>
    </row>
    <row r="43">
      <c r="A43" s="31" t="n"/>
      <c r="B43" s="14" t="n"/>
      <c r="C43" s="14" t="n"/>
      <c r="D43" s="14" t="n"/>
      <c r="E43" s="14" t="n"/>
      <c r="F43" s="14" t="n"/>
      <c r="G43" s="32" t="n"/>
      <c r="H43" s="14" t="n"/>
      <c r="I43" s="14" t="n"/>
      <c r="J43" s="14" t="n"/>
      <c r="K43" s="33" t="n"/>
      <c r="L43" s="14" t="n"/>
      <c r="M43" s="34" t="n"/>
      <c r="N43" s="18" t="n"/>
      <c r="O43" s="35">
        <f>IF($C43="","",Assumptions!$B$5)</f>
        <v/>
      </c>
      <c r="P43" s="36">
        <f>IF($C43="","",IFERROR(VLOOKUP($H43,Assumptions!$A$18:$B$20,2,FALSE),""))</f>
        <v/>
      </c>
      <c r="Q43" s="36">
        <f>IF($C43="","",IFERROR(VLOOKUP($I43,Assumptions!$A$23:$B$26,2,FALSE),""))</f>
        <v/>
      </c>
      <c r="R43" s="35">
        <f>IF(OR($C43="",$G43="",$P43="",$Q43=""),"",IFERROR($G43*$O43*$P43*$Q43,""))</f>
        <v/>
      </c>
      <c r="S43" s="35">
        <f>IF($C43="","",IFERROR(VLOOKUP($J43,Assumptions!$A$29:$B$32,2,FALSE),""))</f>
        <v/>
      </c>
      <c r="T43" s="35">
        <f>IF(OR($C43="",$G43="",$P43="",$Q43=""),"",IFERROR(IF($K43="",0,$K43)*$G43*Assumptions!$B$6*$P43*$Q43,""))</f>
        <v/>
      </c>
      <c r="U43" s="35">
        <f>IF($C43="","",IFERROR(MAX(0,IF($M43="",0,$M43)-Assumptions!$B$7)*Assumptions!$B$8,""))</f>
        <v/>
      </c>
      <c r="V43" s="35">
        <f>IF($C43="","",IF(COUNT($R43:$U43)=4,SUM($R43:$U43),""))</f>
        <v/>
      </c>
      <c r="W43" s="35">
        <f>IF($V43="","",IFERROR(MAX(Assumptions!$B$9,$V43*(1-MIN(IF($N43="",0,$N43),Assumptions!$B$10))),""))</f>
        <v/>
      </c>
      <c r="X43" s="21">
        <f>IF($C43="","",IF(OR($A43="",$B43="",$D43="",$E43="",$F43="",$G43="",$H43="",$I43="",$J43="",$L43=""),"Check required inputs",IF(OR($O43="",$P43="",$Q43="",$R43="",$S43="",$V43="",$W43=""),"Check pricing choices",IF(IFERROR($N43&gt;Assumptions!$B$10,FALSE),"Discount exceeds editable limit",IF($J43="To be confirmed","Confirm preparation responsibility",IF($W43=Assumptions!$B$9,"Minimum amount applied, review","Ready for human review"))))))</f>
        <v/>
      </c>
    </row>
    <row r="44">
      <c r="A44" s="31" t="n"/>
      <c r="B44" s="14" t="n"/>
      <c r="C44" s="14" t="n"/>
      <c r="D44" s="14" t="n"/>
      <c r="E44" s="14" t="n"/>
      <c r="F44" s="14" t="n"/>
      <c r="G44" s="32" t="n"/>
      <c r="H44" s="14" t="n"/>
      <c r="I44" s="14" t="n"/>
      <c r="J44" s="14" t="n"/>
      <c r="K44" s="33" t="n"/>
      <c r="L44" s="14" t="n"/>
      <c r="M44" s="34" t="n"/>
      <c r="N44" s="18" t="n"/>
      <c r="O44" s="37">
        <f>IF($C44="","",Assumptions!$B$5)</f>
        <v/>
      </c>
      <c r="P44" s="38">
        <f>IF($C44="","",IFERROR(VLOOKUP($H44,Assumptions!$A$18:$B$20,2,FALSE),""))</f>
        <v/>
      </c>
      <c r="Q44" s="38">
        <f>IF($C44="","",IFERROR(VLOOKUP($I44,Assumptions!$A$23:$B$26,2,FALSE),""))</f>
        <v/>
      </c>
      <c r="R44" s="37">
        <f>IF(OR($C44="",$G44="",$P44="",$Q44=""),"",IFERROR($G44*$O44*$P44*$Q44,""))</f>
        <v/>
      </c>
      <c r="S44" s="37">
        <f>IF($C44="","",IFERROR(VLOOKUP($J44,Assumptions!$A$29:$B$32,2,FALSE),""))</f>
        <v/>
      </c>
      <c r="T44" s="37">
        <f>IF(OR($C44="",$G44="",$P44="",$Q44=""),"",IFERROR(IF($K44="",0,$K44)*$G44*Assumptions!$B$6*$P44*$Q44,""))</f>
        <v/>
      </c>
      <c r="U44" s="37">
        <f>IF($C44="","",IFERROR(MAX(0,IF($M44="",0,$M44)-Assumptions!$B$7)*Assumptions!$B$8,""))</f>
        <v/>
      </c>
      <c r="V44" s="37">
        <f>IF($C44="","",IF(COUNT($R44:$U44)=4,SUM($R44:$U44),""))</f>
        <v/>
      </c>
      <c r="W44" s="37">
        <f>IF($V44="","",IFERROR(MAX(Assumptions!$B$9,$V44*(1-MIN(IF($N44="",0,$N44),Assumptions!$B$10))),""))</f>
        <v/>
      </c>
      <c r="X44" s="24">
        <f>IF($C44="","",IF(OR($A44="",$B44="",$D44="",$E44="",$F44="",$G44="",$H44="",$I44="",$J44="",$L44=""),"Check required inputs",IF(OR($O44="",$P44="",$Q44="",$R44="",$S44="",$V44="",$W44=""),"Check pricing choices",IF(IFERROR($N44&gt;Assumptions!$B$10,FALSE),"Discount exceeds editable limit",IF($J44="To be confirmed","Confirm preparation responsibility",IF($W44=Assumptions!$B$9,"Minimum amount applied, review","Ready for human review"))))))</f>
        <v/>
      </c>
    </row>
    <row r="45">
      <c r="A45" s="31" t="n"/>
      <c r="B45" s="14" t="n"/>
      <c r="C45" s="14" t="n"/>
      <c r="D45" s="14" t="n"/>
      <c r="E45" s="14" t="n"/>
      <c r="F45" s="14" t="n"/>
      <c r="G45" s="32" t="n"/>
      <c r="H45" s="14" t="n"/>
      <c r="I45" s="14" t="n"/>
      <c r="J45" s="14" t="n"/>
      <c r="K45" s="33" t="n"/>
      <c r="L45" s="14" t="n"/>
      <c r="M45" s="34" t="n"/>
      <c r="N45" s="18" t="n"/>
      <c r="O45" s="35">
        <f>IF($C45="","",Assumptions!$B$5)</f>
        <v/>
      </c>
      <c r="P45" s="36">
        <f>IF($C45="","",IFERROR(VLOOKUP($H45,Assumptions!$A$18:$B$20,2,FALSE),""))</f>
        <v/>
      </c>
      <c r="Q45" s="36">
        <f>IF($C45="","",IFERROR(VLOOKUP($I45,Assumptions!$A$23:$B$26,2,FALSE),""))</f>
        <v/>
      </c>
      <c r="R45" s="35">
        <f>IF(OR($C45="",$G45="",$P45="",$Q45=""),"",IFERROR($G45*$O45*$P45*$Q45,""))</f>
        <v/>
      </c>
      <c r="S45" s="35">
        <f>IF($C45="","",IFERROR(VLOOKUP($J45,Assumptions!$A$29:$B$32,2,FALSE),""))</f>
        <v/>
      </c>
      <c r="T45" s="35">
        <f>IF(OR($C45="",$G45="",$P45="",$Q45=""),"",IFERROR(IF($K45="",0,$K45)*$G45*Assumptions!$B$6*$P45*$Q45,""))</f>
        <v/>
      </c>
      <c r="U45" s="35">
        <f>IF($C45="","",IFERROR(MAX(0,IF($M45="",0,$M45)-Assumptions!$B$7)*Assumptions!$B$8,""))</f>
        <v/>
      </c>
      <c r="V45" s="35">
        <f>IF($C45="","",IF(COUNT($R45:$U45)=4,SUM($R45:$U45),""))</f>
        <v/>
      </c>
      <c r="W45" s="35">
        <f>IF($V45="","",IFERROR(MAX(Assumptions!$B$9,$V45*(1-MIN(IF($N45="",0,$N45),Assumptions!$B$10))),""))</f>
        <v/>
      </c>
      <c r="X45" s="21">
        <f>IF($C45="","",IF(OR($A45="",$B45="",$D45="",$E45="",$F45="",$G45="",$H45="",$I45="",$J45="",$L45=""),"Check required inputs",IF(OR($O45="",$P45="",$Q45="",$R45="",$S45="",$V45="",$W45=""),"Check pricing choices",IF(IFERROR($N45&gt;Assumptions!$B$10,FALSE),"Discount exceeds editable limit",IF($J45="To be confirmed","Confirm preparation responsibility",IF($W45=Assumptions!$B$9,"Minimum amount applied, review","Ready for human review"))))))</f>
        <v/>
      </c>
    </row>
    <row r="46">
      <c r="A46" s="31" t="n"/>
      <c r="B46" s="14" t="n"/>
      <c r="C46" s="14" t="n"/>
      <c r="D46" s="14" t="n"/>
      <c r="E46" s="14" t="n"/>
      <c r="F46" s="14" t="n"/>
      <c r="G46" s="32" t="n"/>
      <c r="H46" s="14" t="n"/>
      <c r="I46" s="14" t="n"/>
      <c r="J46" s="14" t="n"/>
      <c r="K46" s="33" t="n"/>
      <c r="L46" s="14" t="n"/>
      <c r="M46" s="34" t="n"/>
      <c r="N46" s="18" t="n"/>
      <c r="O46" s="37">
        <f>IF($C46="","",Assumptions!$B$5)</f>
        <v/>
      </c>
      <c r="P46" s="38">
        <f>IF($C46="","",IFERROR(VLOOKUP($H46,Assumptions!$A$18:$B$20,2,FALSE),""))</f>
        <v/>
      </c>
      <c r="Q46" s="38">
        <f>IF($C46="","",IFERROR(VLOOKUP($I46,Assumptions!$A$23:$B$26,2,FALSE),""))</f>
        <v/>
      </c>
      <c r="R46" s="37">
        <f>IF(OR($C46="",$G46="",$P46="",$Q46=""),"",IFERROR($G46*$O46*$P46*$Q46,""))</f>
        <v/>
      </c>
      <c r="S46" s="37">
        <f>IF($C46="","",IFERROR(VLOOKUP($J46,Assumptions!$A$29:$B$32,2,FALSE),""))</f>
        <v/>
      </c>
      <c r="T46" s="37">
        <f>IF(OR($C46="",$G46="",$P46="",$Q46=""),"",IFERROR(IF($K46="",0,$K46)*$G46*Assumptions!$B$6*$P46*$Q46,""))</f>
        <v/>
      </c>
      <c r="U46" s="37">
        <f>IF($C46="","",IFERROR(MAX(0,IF($M46="",0,$M46)-Assumptions!$B$7)*Assumptions!$B$8,""))</f>
        <v/>
      </c>
      <c r="V46" s="37">
        <f>IF($C46="","",IF(COUNT($R46:$U46)=4,SUM($R46:$U46),""))</f>
        <v/>
      </c>
      <c r="W46" s="37">
        <f>IF($V46="","",IFERROR(MAX(Assumptions!$B$9,$V46*(1-MIN(IF($N46="",0,$N46),Assumptions!$B$10))),""))</f>
        <v/>
      </c>
      <c r="X46" s="24">
        <f>IF($C46="","",IF(OR($A46="",$B46="",$D46="",$E46="",$F46="",$G46="",$H46="",$I46="",$J46="",$L46=""),"Check required inputs",IF(OR($O46="",$P46="",$Q46="",$R46="",$S46="",$V46="",$W46=""),"Check pricing choices",IF(IFERROR($N46&gt;Assumptions!$B$10,FALSE),"Discount exceeds editable limit",IF($J46="To be confirmed","Confirm preparation responsibility",IF($W46=Assumptions!$B$9,"Minimum amount applied, review","Ready for human review"))))))</f>
        <v/>
      </c>
    </row>
    <row r="47">
      <c r="A47" s="31" t="n"/>
      <c r="B47" s="14" t="n"/>
      <c r="C47" s="14" t="n"/>
      <c r="D47" s="14" t="n"/>
      <c r="E47" s="14" t="n"/>
      <c r="F47" s="14" t="n"/>
      <c r="G47" s="32" t="n"/>
      <c r="H47" s="14" t="n"/>
      <c r="I47" s="14" t="n"/>
      <c r="J47" s="14" t="n"/>
      <c r="K47" s="33" t="n"/>
      <c r="L47" s="14" t="n"/>
      <c r="M47" s="34" t="n"/>
      <c r="N47" s="18" t="n"/>
      <c r="O47" s="35">
        <f>IF($C47="","",Assumptions!$B$5)</f>
        <v/>
      </c>
      <c r="P47" s="36">
        <f>IF($C47="","",IFERROR(VLOOKUP($H47,Assumptions!$A$18:$B$20,2,FALSE),""))</f>
        <v/>
      </c>
      <c r="Q47" s="36">
        <f>IF($C47="","",IFERROR(VLOOKUP($I47,Assumptions!$A$23:$B$26,2,FALSE),""))</f>
        <v/>
      </c>
      <c r="R47" s="35">
        <f>IF(OR($C47="",$G47="",$P47="",$Q47=""),"",IFERROR($G47*$O47*$P47*$Q47,""))</f>
        <v/>
      </c>
      <c r="S47" s="35">
        <f>IF($C47="","",IFERROR(VLOOKUP($J47,Assumptions!$A$29:$B$32,2,FALSE),""))</f>
        <v/>
      </c>
      <c r="T47" s="35">
        <f>IF(OR($C47="",$G47="",$P47="",$Q47=""),"",IFERROR(IF($K47="",0,$K47)*$G47*Assumptions!$B$6*$P47*$Q47,""))</f>
        <v/>
      </c>
      <c r="U47" s="35">
        <f>IF($C47="","",IFERROR(MAX(0,IF($M47="",0,$M47)-Assumptions!$B$7)*Assumptions!$B$8,""))</f>
        <v/>
      </c>
      <c r="V47" s="35">
        <f>IF($C47="","",IF(COUNT($R47:$U47)=4,SUM($R47:$U47),""))</f>
        <v/>
      </c>
      <c r="W47" s="35">
        <f>IF($V47="","",IFERROR(MAX(Assumptions!$B$9,$V47*(1-MIN(IF($N47="",0,$N47),Assumptions!$B$10))),""))</f>
        <v/>
      </c>
      <c r="X47" s="21">
        <f>IF($C47="","",IF(OR($A47="",$B47="",$D47="",$E47="",$F47="",$G47="",$H47="",$I47="",$J47="",$L47=""),"Check required inputs",IF(OR($O47="",$P47="",$Q47="",$R47="",$S47="",$V47="",$W47=""),"Check pricing choices",IF(IFERROR($N47&gt;Assumptions!$B$10,FALSE),"Discount exceeds editable limit",IF($J47="To be confirmed","Confirm preparation responsibility",IF($W47=Assumptions!$B$9,"Minimum amount applied, review","Ready for human review"))))))</f>
        <v/>
      </c>
    </row>
    <row r="48">
      <c r="A48" s="31" t="n"/>
      <c r="B48" s="14" t="n"/>
      <c r="C48" s="14" t="n"/>
      <c r="D48" s="14" t="n"/>
      <c r="E48" s="14" t="n"/>
      <c r="F48" s="14" t="n"/>
      <c r="G48" s="32" t="n"/>
      <c r="H48" s="14" t="n"/>
      <c r="I48" s="14" t="n"/>
      <c r="J48" s="14" t="n"/>
      <c r="K48" s="33" t="n"/>
      <c r="L48" s="14" t="n"/>
      <c r="M48" s="34" t="n"/>
      <c r="N48" s="18" t="n"/>
      <c r="O48" s="37">
        <f>IF($C48="","",Assumptions!$B$5)</f>
        <v/>
      </c>
      <c r="P48" s="38">
        <f>IF($C48="","",IFERROR(VLOOKUP($H48,Assumptions!$A$18:$B$20,2,FALSE),""))</f>
        <v/>
      </c>
      <c r="Q48" s="38">
        <f>IF($C48="","",IFERROR(VLOOKUP($I48,Assumptions!$A$23:$B$26,2,FALSE),""))</f>
        <v/>
      </c>
      <c r="R48" s="37">
        <f>IF(OR($C48="",$G48="",$P48="",$Q48=""),"",IFERROR($G48*$O48*$P48*$Q48,""))</f>
        <v/>
      </c>
      <c r="S48" s="37">
        <f>IF($C48="","",IFERROR(VLOOKUP($J48,Assumptions!$A$29:$B$32,2,FALSE),""))</f>
        <v/>
      </c>
      <c r="T48" s="37">
        <f>IF(OR($C48="",$G48="",$P48="",$Q48=""),"",IFERROR(IF($K48="",0,$K48)*$G48*Assumptions!$B$6*$P48*$Q48,""))</f>
        <v/>
      </c>
      <c r="U48" s="37">
        <f>IF($C48="","",IFERROR(MAX(0,IF($M48="",0,$M48)-Assumptions!$B$7)*Assumptions!$B$8,""))</f>
        <v/>
      </c>
      <c r="V48" s="37">
        <f>IF($C48="","",IF(COUNT($R48:$U48)=4,SUM($R48:$U48),""))</f>
        <v/>
      </c>
      <c r="W48" s="37">
        <f>IF($V48="","",IFERROR(MAX(Assumptions!$B$9,$V48*(1-MIN(IF($N48="",0,$N48),Assumptions!$B$10))),""))</f>
        <v/>
      </c>
      <c r="X48" s="24">
        <f>IF($C48="","",IF(OR($A48="",$B48="",$D48="",$E48="",$F48="",$G48="",$H48="",$I48="",$J48="",$L48=""),"Check required inputs",IF(OR($O48="",$P48="",$Q48="",$R48="",$S48="",$V48="",$W48=""),"Check pricing choices",IF(IFERROR($N48&gt;Assumptions!$B$10,FALSE),"Discount exceeds editable limit",IF($J48="To be confirmed","Confirm preparation responsibility",IF($W48=Assumptions!$B$9,"Minimum amount applied, review","Ready for human review"))))))</f>
        <v/>
      </c>
    </row>
    <row r="49">
      <c r="A49" s="31" t="n"/>
      <c r="B49" s="14" t="n"/>
      <c r="C49" s="14" t="n"/>
      <c r="D49" s="14" t="n"/>
      <c r="E49" s="14" t="n"/>
      <c r="F49" s="14" t="n"/>
      <c r="G49" s="32" t="n"/>
      <c r="H49" s="14" t="n"/>
      <c r="I49" s="14" t="n"/>
      <c r="J49" s="14" t="n"/>
      <c r="K49" s="33" t="n"/>
      <c r="L49" s="14" t="n"/>
      <c r="M49" s="34" t="n"/>
      <c r="N49" s="18" t="n"/>
      <c r="O49" s="35">
        <f>IF($C49="","",Assumptions!$B$5)</f>
        <v/>
      </c>
      <c r="P49" s="36">
        <f>IF($C49="","",IFERROR(VLOOKUP($H49,Assumptions!$A$18:$B$20,2,FALSE),""))</f>
        <v/>
      </c>
      <c r="Q49" s="36">
        <f>IF($C49="","",IFERROR(VLOOKUP($I49,Assumptions!$A$23:$B$26,2,FALSE),""))</f>
        <v/>
      </c>
      <c r="R49" s="35">
        <f>IF(OR($C49="",$G49="",$P49="",$Q49=""),"",IFERROR($G49*$O49*$P49*$Q49,""))</f>
        <v/>
      </c>
      <c r="S49" s="35">
        <f>IF($C49="","",IFERROR(VLOOKUP($J49,Assumptions!$A$29:$B$32,2,FALSE),""))</f>
        <v/>
      </c>
      <c r="T49" s="35">
        <f>IF(OR($C49="",$G49="",$P49="",$Q49=""),"",IFERROR(IF($K49="",0,$K49)*$G49*Assumptions!$B$6*$P49*$Q49,""))</f>
        <v/>
      </c>
      <c r="U49" s="35">
        <f>IF($C49="","",IFERROR(MAX(0,IF($M49="",0,$M49)-Assumptions!$B$7)*Assumptions!$B$8,""))</f>
        <v/>
      </c>
      <c r="V49" s="35">
        <f>IF($C49="","",IF(COUNT($R49:$U49)=4,SUM($R49:$U49),""))</f>
        <v/>
      </c>
      <c r="W49" s="35">
        <f>IF($V49="","",IFERROR(MAX(Assumptions!$B$9,$V49*(1-MIN(IF($N49="",0,$N49),Assumptions!$B$10))),""))</f>
        <v/>
      </c>
      <c r="X49" s="21">
        <f>IF($C49="","",IF(OR($A49="",$B49="",$D49="",$E49="",$F49="",$G49="",$H49="",$I49="",$J49="",$L49=""),"Check required inputs",IF(OR($O49="",$P49="",$Q49="",$R49="",$S49="",$V49="",$W49=""),"Check pricing choices",IF(IFERROR($N49&gt;Assumptions!$B$10,FALSE),"Discount exceeds editable limit",IF($J49="To be confirmed","Confirm preparation responsibility",IF($W49=Assumptions!$B$9,"Minimum amount applied, review","Ready for human review"))))))</f>
        <v/>
      </c>
    </row>
    <row r="50">
      <c r="A50" s="31" t="n"/>
      <c r="B50" s="14" t="n"/>
      <c r="C50" s="14" t="n"/>
      <c r="D50" s="14" t="n"/>
      <c r="E50" s="14" t="n"/>
      <c r="F50" s="14" t="n"/>
      <c r="G50" s="32" t="n"/>
      <c r="H50" s="14" t="n"/>
      <c r="I50" s="14" t="n"/>
      <c r="J50" s="14" t="n"/>
      <c r="K50" s="33" t="n"/>
      <c r="L50" s="14" t="n"/>
      <c r="M50" s="34" t="n"/>
      <c r="N50" s="18" t="n"/>
      <c r="O50" s="37">
        <f>IF($C50="","",Assumptions!$B$5)</f>
        <v/>
      </c>
      <c r="P50" s="38">
        <f>IF($C50="","",IFERROR(VLOOKUP($H50,Assumptions!$A$18:$B$20,2,FALSE),""))</f>
        <v/>
      </c>
      <c r="Q50" s="38">
        <f>IF($C50="","",IFERROR(VLOOKUP($I50,Assumptions!$A$23:$B$26,2,FALSE),""))</f>
        <v/>
      </c>
      <c r="R50" s="37">
        <f>IF(OR($C50="",$G50="",$P50="",$Q50=""),"",IFERROR($G50*$O50*$P50*$Q50,""))</f>
        <v/>
      </c>
      <c r="S50" s="37">
        <f>IF($C50="","",IFERROR(VLOOKUP($J50,Assumptions!$A$29:$B$32,2,FALSE),""))</f>
        <v/>
      </c>
      <c r="T50" s="37">
        <f>IF(OR($C50="",$G50="",$P50="",$Q50=""),"",IFERROR(IF($K50="",0,$K50)*$G50*Assumptions!$B$6*$P50*$Q50,""))</f>
        <v/>
      </c>
      <c r="U50" s="37">
        <f>IF($C50="","",IFERROR(MAX(0,IF($M50="",0,$M50)-Assumptions!$B$7)*Assumptions!$B$8,""))</f>
        <v/>
      </c>
      <c r="V50" s="37">
        <f>IF($C50="","",IF(COUNT($R50:$U50)=4,SUM($R50:$U50),""))</f>
        <v/>
      </c>
      <c r="W50" s="37">
        <f>IF($V50="","",IFERROR(MAX(Assumptions!$B$9,$V50*(1-MIN(IF($N50="",0,$N50),Assumptions!$B$10))),""))</f>
        <v/>
      </c>
      <c r="X50" s="24">
        <f>IF($C50="","",IF(OR($A50="",$B50="",$D50="",$E50="",$F50="",$G50="",$H50="",$I50="",$J50="",$L50=""),"Check required inputs",IF(OR($O50="",$P50="",$Q50="",$R50="",$S50="",$V50="",$W50=""),"Check pricing choices",IF(IFERROR($N50&gt;Assumptions!$B$10,FALSE),"Discount exceeds editable limit",IF($J50="To be confirmed","Confirm preparation responsibility",IF($W50=Assumptions!$B$9,"Minimum amount applied, review","Ready for human review"))))))</f>
        <v/>
      </c>
    </row>
    <row r="51">
      <c r="A51" s="31" t="n"/>
      <c r="B51" s="14" t="n"/>
      <c r="C51" s="14" t="n"/>
      <c r="D51" s="14" t="n"/>
      <c r="E51" s="14" t="n"/>
      <c r="F51" s="14" t="n"/>
      <c r="G51" s="32" t="n"/>
      <c r="H51" s="14" t="n"/>
      <c r="I51" s="14" t="n"/>
      <c r="J51" s="14" t="n"/>
      <c r="K51" s="33" t="n"/>
      <c r="L51" s="14" t="n"/>
      <c r="M51" s="34" t="n"/>
      <c r="N51" s="18" t="n"/>
      <c r="O51" s="35">
        <f>IF($C51="","",Assumptions!$B$5)</f>
        <v/>
      </c>
      <c r="P51" s="36">
        <f>IF($C51="","",IFERROR(VLOOKUP($H51,Assumptions!$A$18:$B$20,2,FALSE),""))</f>
        <v/>
      </c>
      <c r="Q51" s="36">
        <f>IF($C51="","",IFERROR(VLOOKUP($I51,Assumptions!$A$23:$B$26,2,FALSE),""))</f>
        <v/>
      </c>
      <c r="R51" s="35">
        <f>IF(OR($C51="",$G51="",$P51="",$Q51=""),"",IFERROR($G51*$O51*$P51*$Q51,""))</f>
        <v/>
      </c>
      <c r="S51" s="35">
        <f>IF($C51="","",IFERROR(VLOOKUP($J51,Assumptions!$A$29:$B$32,2,FALSE),""))</f>
        <v/>
      </c>
      <c r="T51" s="35">
        <f>IF(OR($C51="",$G51="",$P51="",$Q51=""),"",IFERROR(IF($K51="",0,$K51)*$G51*Assumptions!$B$6*$P51*$Q51,""))</f>
        <v/>
      </c>
      <c r="U51" s="35">
        <f>IF($C51="","",IFERROR(MAX(0,IF($M51="",0,$M51)-Assumptions!$B$7)*Assumptions!$B$8,""))</f>
        <v/>
      </c>
      <c r="V51" s="35">
        <f>IF($C51="","",IF(COUNT($R51:$U51)=4,SUM($R51:$U51),""))</f>
        <v/>
      </c>
      <c r="W51" s="35">
        <f>IF($V51="","",IFERROR(MAX(Assumptions!$B$9,$V51*(1-MIN(IF($N51="",0,$N51),Assumptions!$B$10))),""))</f>
        <v/>
      </c>
      <c r="X51" s="21">
        <f>IF($C51="","",IF(OR($A51="",$B51="",$D51="",$E51="",$F51="",$G51="",$H51="",$I51="",$J51="",$L51=""),"Check required inputs",IF(OR($O51="",$P51="",$Q51="",$R51="",$S51="",$V51="",$W51=""),"Check pricing choices",IF(IFERROR($N51&gt;Assumptions!$B$10,FALSE),"Discount exceeds editable limit",IF($J51="To be confirmed","Confirm preparation responsibility",IF($W51=Assumptions!$B$9,"Minimum amount applied, review","Ready for human review"))))))</f>
        <v/>
      </c>
    </row>
    <row r="52">
      <c r="A52" s="31" t="n"/>
      <c r="B52" s="14" t="n"/>
      <c r="C52" s="14" t="n"/>
      <c r="D52" s="14" t="n"/>
      <c r="E52" s="14" t="n"/>
      <c r="F52" s="14" t="n"/>
      <c r="G52" s="32" t="n"/>
      <c r="H52" s="14" t="n"/>
      <c r="I52" s="14" t="n"/>
      <c r="J52" s="14" t="n"/>
      <c r="K52" s="33" t="n"/>
      <c r="L52" s="14" t="n"/>
      <c r="M52" s="34" t="n"/>
      <c r="N52" s="18" t="n"/>
      <c r="O52" s="37">
        <f>IF($C52="","",Assumptions!$B$5)</f>
        <v/>
      </c>
      <c r="P52" s="38">
        <f>IF($C52="","",IFERROR(VLOOKUP($H52,Assumptions!$A$18:$B$20,2,FALSE),""))</f>
        <v/>
      </c>
      <c r="Q52" s="38">
        <f>IF($C52="","",IFERROR(VLOOKUP($I52,Assumptions!$A$23:$B$26,2,FALSE),""))</f>
        <v/>
      </c>
      <c r="R52" s="37">
        <f>IF(OR($C52="",$G52="",$P52="",$Q52=""),"",IFERROR($G52*$O52*$P52*$Q52,""))</f>
        <v/>
      </c>
      <c r="S52" s="37">
        <f>IF($C52="","",IFERROR(VLOOKUP($J52,Assumptions!$A$29:$B$32,2,FALSE),""))</f>
        <v/>
      </c>
      <c r="T52" s="37">
        <f>IF(OR($C52="",$G52="",$P52="",$Q52=""),"",IFERROR(IF($K52="",0,$K52)*$G52*Assumptions!$B$6*$P52*$Q52,""))</f>
        <v/>
      </c>
      <c r="U52" s="37">
        <f>IF($C52="","",IFERROR(MAX(0,IF($M52="",0,$M52)-Assumptions!$B$7)*Assumptions!$B$8,""))</f>
        <v/>
      </c>
      <c r="V52" s="37">
        <f>IF($C52="","",IF(COUNT($R52:$U52)=4,SUM($R52:$U52),""))</f>
        <v/>
      </c>
      <c r="W52" s="37">
        <f>IF($V52="","",IFERROR(MAX(Assumptions!$B$9,$V52*(1-MIN(IF($N52="",0,$N52),Assumptions!$B$10))),""))</f>
        <v/>
      </c>
      <c r="X52" s="24">
        <f>IF($C52="","",IF(OR($A52="",$B52="",$D52="",$E52="",$F52="",$G52="",$H52="",$I52="",$J52="",$L52=""),"Check required inputs",IF(OR($O52="",$P52="",$Q52="",$R52="",$S52="",$V52="",$W52=""),"Check pricing choices",IF(IFERROR($N52&gt;Assumptions!$B$10,FALSE),"Discount exceeds editable limit",IF($J52="To be confirmed","Confirm preparation responsibility",IF($W52=Assumptions!$B$9,"Minimum amount applied, review","Ready for human review"))))))</f>
        <v/>
      </c>
    </row>
    <row r="53">
      <c r="A53" s="31" t="n"/>
      <c r="B53" s="14" t="n"/>
      <c r="C53" s="14" t="n"/>
      <c r="D53" s="14" t="n"/>
      <c r="E53" s="14" t="n"/>
      <c r="F53" s="14" t="n"/>
      <c r="G53" s="32" t="n"/>
      <c r="H53" s="14" t="n"/>
      <c r="I53" s="14" t="n"/>
      <c r="J53" s="14" t="n"/>
      <c r="K53" s="33" t="n"/>
      <c r="L53" s="14" t="n"/>
      <c r="M53" s="34" t="n"/>
      <c r="N53" s="18" t="n"/>
      <c r="O53" s="35">
        <f>IF($C53="","",Assumptions!$B$5)</f>
        <v/>
      </c>
      <c r="P53" s="36">
        <f>IF($C53="","",IFERROR(VLOOKUP($H53,Assumptions!$A$18:$B$20,2,FALSE),""))</f>
        <v/>
      </c>
      <c r="Q53" s="36">
        <f>IF($C53="","",IFERROR(VLOOKUP($I53,Assumptions!$A$23:$B$26,2,FALSE),""))</f>
        <v/>
      </c>
      <c r="R53" s="35">
        <f>IF(OR($C53="",$G53="",$P53="",$Q53=""),"",IFERROR($G53*$O53*$P53*$Q53,""))</f>
        <v/>
      </c>
      <c r="S53" s="35">
        <f>IF($C53="","",IFERROR(VLOOKUP($J53,Assumptions!$A$29:$B$32,2,FALSE),""))</f>
        <v/>
      </c>
      <c r="T53" s="35">
        <f>IF(OR($C53="",$G53="",$P53="",$Q53=""),"",IFERROR(IF($K53="",0,$K53)*$G53*Assumptions!$B$6*$P53*$Q53,""))</f>
        <v/>
      </c>
      <c r="U53" s="35">
        <f>IF($C53="","",IFERROR(MAX(0,IF($M53="",0,$M53)-Assumptions!$B$7)*Assumptions!$B$8,""))</f>
        <v/>
      </c>
      <c r="V53" s="35">
        <f>IF($C53="","",IF(COUNT($R53:$U53)=4,SUM($R53:$U53),""))</f>
        <v/>
      </c>
      <c r="W53" s="35">
        <f>IF($V53="","",IFERROR(MAX(Assumptions!$B$9,$V53*(1-MIN(IF($N53="",0,$N53),Assumptions!$B$10))),""))</f>
        <v/>
      </c>
      <c r="X53" s="21">
        <f>IF($C53="","",IF(OR($A53="",$B53="",$D53="",$E53="",$F53="",$G53="",$H53="",$I53="",$J53="",$L53=""),"Check required inputs",IF(OR($O53="",$P53="",$Q53="",$R53="",$S53="",$V53="",$W53=""),"Check pricing choices",IF(IFERROR($N53&gt;Assumptions!$B$10,FALSE),"Discount exceeds editable limit",IF($J53="To be confirmed","Confirm preparation responsibility",IF($W53=Assumptions!$B$9,"Minimum amount applied, review","Ready for human review"))))))</f>
        <v/>
      </c>
    </row>
    <row r="54">
      <c r="A54" s="31" t="n"/>
      <c r="B54" s="14" t="n"/>
      <c r="C54" s="14" t="n"/>
      <c r="D54" s="14" t="n"/>
      <c r="E54" s="14" t="n"/>
      <c r="F54" s="14" t="n"/>
      <c r="G54" s="32" t="n"/>
      <c r="H54" s="14" t="n"/>
      <c r="I54" s="14" t="n"/>
      <c r="J54" s="14" t="n"/>
      <c r="K54" s="33" t="n"/>
      <c r="L54" s="14" t="n"/>
      <c r="M54" s="34" t="n"/>
      <c r="N54" s="18" t="n"/>
      <c r="O54" s="37">
        <f>IF($C54="","",Assumptions!$B$5)</f>
        <v/>
      </c>
      <c r="P54" s="38">
        <f>IF($C54="","",IFERROR(VLOOKUP($H54,Assumptions!$A$18:$B$20,2,FALSE),""))</f>
        <v/>
      </c>
      <c r="Q54" s="38">
        <f>IF($C54="","",IFERROR(VLOOKUP($I54,Assumptions!$A$23:$B$26,2,FALSE),""))</f>
        <v/>
      </c>
      <c r="R54" s="37">
        <f>IF(OR($C54="",$G54="",$P54="",$Q54=""),"",IFERROR($G54*$O54*$P54*$Q54,""))</f>
        <v/>
      </c>
      <c r="S54" s="37">
        <f>IF($C54="","",IFERROR(VLOOKUP($J54,Assumptions!$A$29:$B$32,2,FALSE),""))</f>
        <v/>
      </c>
      <c r="T54" s="37">
        <f>IF(OR($C54="",$G54="",$P54="",$Q54=""),"",IFERROR(IF($K54="",0,$K54)*$G54*Assumptions!$B$6*$P54*$Q54,""))</f>
        <v/>
      </c>
      <c r="U54" s="37">
        <f>IF($C54="","",IFERROR(MAX(0,IF($M54="",0,$M54)-Assumptions!$B$7)*Assumptions!$B$8,""))</f>
        <v/>
      </c>
      <c r="V54" s="37">
        <f>IF($C54="","",IF(COUNT($R54:$U54)=4,SUM($R54:$U54),""))</f>
        <v/>
      </c>
      <c r="W54" s="37">
        <f>IF($V54="","",IFERROR(MAX(Assumptions!$B$9,$V54*(1-MIN(IF($N54="",0,$N54),Assumptions!$B$10))),""))</f>
        <v/>
      </c>
      <c r="X54" s="24">
        <f>IF($C54="","",IF(OR($A54="",$B54="",$D54="",$E54="",$F54="",$G54="",$H54="",$I54="",$J54="",$L54=""),"Check required inputs",IF(OR($O54="",$P54="",$Q54="",$R54="",$S54="",$V54="",$W54=""),"Check pricing choices",IF(IFERROR($N54&gt;Assumptions!$B$10,FALSE),"Discount exceeds editable limit",IF($J54="To be confirmed","Confirm preparation responsibility",IF($W54=Assumptions!$B$9,"Minimum amount applied, review","Ready for human review"))))))</f>
        <v/>
      </c>
    </row>
    <row r="55">
      <c r="A55" s="31" t="n"/>
      <c r="B55" s="14" t="n"/>
      <c r="C55" s="14" t="n"/>
      <c r="D55" s="14" t="n"/>
      <c r="E55" s="14" t="n"/>
      <c r="F55" s="14" t="n"/>
      <c r="G55" s="32" t="n"/>
      <c r="H55" s="14" t="n"/>
      <c r="I55" s="14" t="n"/>
      <c r="J55" s="14" t="n"/>
      <c r="K55" s="33" t="n"/>
      <c r="L55" s="14" t="n"/>
      <c r="M55" s="34" t="n"/>
      <c r="N55" s="18" t="n"/>
      <c r="O55" s="35">
        <f>IF($C55="","",Assumptions!$B$5)</f>
        <v/>
      </c>
      <c r="P55" s="36">
        <f>IF($C55="","",IFERROR(VLOOKUP($H55,Assumptions!$A$18:$B$20,2,FALSE),""))</f>
        <v/>
      </c>
      <c r="Q55" s="36">
        <f>IF($C55="","",IFERROR(VLOOKUP($I55,Assumptions!$A$23:$B$26,2,FALSE),""))</f>
        <v/>
      </c>
      <c r="R55" s="35">
        <f>IF(OR($C55="",$G55="",$P55="",$Q55=""),"",IFERROR($G55*$O55*$P55*$Q55,""))</f>
        <v/>
      </c>
      <c r="S55" s="35">
        <f>IF($C55="","",IFERROR(VLOOKUP($J55,Assumptions!$A$29:$B$32,2,FALSE),""))</f>
        <v/>
      </c>
      <c r="T55" s="35">
        <f>IF(OR($C55="",$G55="",$P55="",$Q55=""),"",IFERROR(IF($K55="",0,$K55)*$G55*Assumptions!$B$6*$P55*$Q55,""))</f>
        <v/>
      </c>
      <c r="U55" s="35">
        <f>IF($C55="","",IFERROR(MAX(0,IF($M55="",0,$M55)-Assumptions!$B$7)*Assumptions!$B$8,""))</f>
        <v/>
      </c>
      <c r="V55" s="35">
        <f>IF($C55="","",IF(COUNT($R55:$U55)=4,SUM($R55:$U55),""))</f>
        <v/>
      </c>
      <c r="W55" s="35">
        <f>IF($V55="","",IFERROR(MAX(Assumptions!$B$9,$V55*(1-MIN(IF($N55="",0,$N55),Assumptions!$B$10))),""))</f>
        <v/>
      </c>
      <c r="X55" s="21">
        <f>IF($C55="","",IF(OR($A55="",$B55="",$D55="",$E55="",$F55="",$G55="",$H55="",$I55="",$J55="",$L55=""),"Check required inputs",IF(OR($O55="",$P55="",$Q55="",$R55="",$S55="",$V55="",$W55=""),"Check pricing choices",IF(IFERROR($N55&gt;Assumptions!$B$10,FALSE),"Discount exceeds editable limit",IF($J55="To be confirmed","Confirm preparation responsibility",IF($W55=Assumptions!$B$9,"Minimum amount applied, review","Ready for human review"))))))</f>
        <v/>
      </c>
    </row>
    <row r="56">
      <c r="A56" s="31" t="n"/>
      <c r="B56" s="14" t="n"/>
      <c r="C56" s="14" t="n"/>
      <c r="D56" s="14" t="n"/>
      <c r="E56" s="14" t="n"/>
      <c r="F56" s="14" t="n"/>
      <c r="G56" s="32" t="n"/>
      <c r="H56" s="14" t="n"/>
      <c r="I56" s="14" t="n"/>
      <c r="J56" s="14" t="n"/>
      <c r="K56" s="33" t="n"/>
      <c r="L56" s="14" t="n"/>
      <c r="M56" s="34" t="n"/>
      <c r="N56" s="18" t="n"/>
      <c r="O56" s="37">
        <f>IF($C56="","",Assumptions!$B$5)</f>
        <v/>
      </c>
      <c r="P56" s="38">
        <f>IF($C56="","",IFERROR(VLOOKUP($H56,Assumptions!$A$18:$B$20,2,FALSE),""))</f>
        <v/>
      </c>
      <c r="Q56" s="38">
        <f>IF($C56="","",IFERROR(VLOOKUP($I56,Assumptions!$A$23:$B$26,2,FALSE),""))</f>
        <v/>
      </c>
      <c r="R56" s="37">
        <f>IF(OR($C56="",$G56="",$P56="",$Q56=""),"",IFERROR($G56*$O56*$P56*$Q56,""))</f>
        <v/>
      </c>
      <c r="S56" s="37">
        <f>IF($C56="","",IFERROR(VLOOKUP($J56,Assumptions!$A$29:$B$32,2,FALSE),""))</f>
        <v/>
      </c>
      <c r="T56" s="37">
        <f>IF(OR($C56="",$G56="",$P56="",$Q56=""),"",IFERROR(IF($K56="",0,$K56)*$G56*Assumptions!$B$6*$P56*$Q56,""))</f>
        <v/>
      </c>
      <c r="U56" s="37">
        <f>IF($C56="","",IFERROR(MAX(0,IF($M56="",0,$M56)-Assumptions!$B$7)*Assumptions!$B$8,""))</f>
        <v/>
      </c>
      <c r="V56" s="37">
        <f>IF($C56="","",IF(COUNT($R56:$U56)=4,SUM($R56:$U56),""))</f>
        <v/>
      </c>
      <c r="W56" s="37">
        <f>IF($V56="","",IFERROR(MAX(Assumptions!$B$9,$V56*(1-MIN(IF($N56="",0,$N56),Assumptions!$B$10))),""))</f>
        <v/>
      </c>
      <c r="X56" s="24">
        <f>IF($C56="","",IF(OR($A56="",$B56="",$D56="",$E56="",$F56="",$G56="",$H56="",$I56="",$J56="",$L56=""),"Check required inputs",IF(OR($O56="",$P56="",$Q56="",$R56="",$S56="",$V56="",$W56=""),"Check pricing choices",IF(IFERROR($N56&gt;Assumptions!$B$10,FALSE),"Discount exceeds editable limit",IF($J56="To be confirmed","Confirm preparation responsibility",IF($W56=Assumptions!$B$9,"Minimum amount applied, review","Ready for human review"))))))</f>
        <v/>
      </c>
    </row>
    <row r="57">
      <c r="A57" s="31" t="n"/>
      <c r="B57" s="14" t="n"/>
      <c r="C57" s="14" t="n"/>
      <c r="D57" s="14" t="n"/>
      <c r="E57" s="14" t="n"/>
      <c r="F57" s="14" t="n"/>
      <c r="G57" s="32" t="n"/>
      <c r="H57" s="14" t="n"/>
      <c r="I57" s="14" t="n"/>
      <c r="J57" s="14" t="n"/>
      <c r="K57" s="33" t="n"/>
      <c r="L57" s="14" t="n"/>
      <c r="M57" s="34" t="n"/>
      <c r="N57" s="18" t="n"/>
      <c r="O57" s="35">
        <f>IF($C57="","",Assumptions!$B$5)</f>
        <v/>
      </c>
      <c r="P57" s="36">
        <f>IF($C57="","",IFERROR(VLOOKUP($H57,Assumptions!$A$18:$B$20,2,FALSE),""))</f>
        <v/>
      </c>
      <c r="Q57" s="36">
        <f>IF($C57="","",IFERROR(VLOOKUP($I57,Assumptions!$A$23:$B$26,2,FALSE),""))</f>
        <v/>
      </c>
      <c r="R57" s="35">
        <f>IF(OR($C57="",$G57="",$P57="",$Q57=""),"",IFERROR($G57*$O57*$P57*$Q57,""))</f>
        <v/>
      </c>
      <c r="S57" s="35">
        <f>IF($C57="","",IFERROR(VLOOKUP($J57,Assumptions!$A$29:$B$32,2,FALSE),""))</f>
        <v/>
      </c>
      <c r="T57" s="35">
        <f>IF(OR($C57="",$G57="",$P57="",$Q57=""),"",IFERROR(IF($K57="",0,$K57)*$G57*Assumptions!$B$6*$P57*$Q57,""))</f>
        <v/>
      </c>
      <c r="U57" s="35">
        <f>IF($C57="","",IFERROR(MAX(0,IF($M57="",0,$M57)-Assumptions!$B$7)*Assumptions!$B$8,""))</f>
        <v/>
      </c>
      <c r="V57" s="35">
        <f>IF($C57="","",IF(COUNT($R57:$U57)=4,SUM($R57:$U57),""))</f>
        <v/>
      </c>
      <c r="W57" s="35">
        <f>IF($V57="","",IFERROR(MAX(Assumptions!$B$9,$V57*(1-MIN(IF($N57="",0,$N57),Assumptions!$B$10))),""))</f>
        <v/>
      </c>
      <c r="X57" s="21">
        <f>IF($C57="","",IF(OR($A57="",$B57="",$D57="",$E57="",$F57="",$G57="",$H57="",$I57="",$J57="",$L57=""),"Check required inputs",IF(OR($O57="",$P57="",$Q57="",$R57="",$S57="",$V57="",$W57=""),"Check pricing choices",IF(IFERROR($N57&gt;Assumptions!$B$10,FALSE),"Discount exceeds editable limit",IF($J57="To be confirmed","Confirm preparation responsibility",IF($W57=Assumptions!$B$9,"Minimum amount applied, review","Ready for human review"))))))</f>
        <v/>
      </c>
    </row>
    <row r="58">
      <c r="A58" s="31" t="n"/>
      <c r="B58" s="14" t="n"/>
      <c r="C58" s="14" t="n"/>
      <c r="D58" s="14" t="n"/>
      <c r="E58" s="14" t="n"/>
      <c r="F58" s="14" t="n"/>
      <c r="G58" s="32" t="n"/>
      <c r="H58" s="14" t="n"/>
      <c r="I58" s="14" t="n"/>
      <c r="J58" s="14" t="n"/>
      <c r="K58" s="33" t="n"/>
      <c r="L58" s="14" t="n"/>
      <c r="M58" s="34" t="n"/>
      <c r="N58" s="18" t="n"/>
      <c r="O58" s="37">
        <f>IF($C58="","",Assumptions!$B$5)</f>
        <v/>
      </c>
      <c r="P58" s="38">
        <f>IF($C58="","",IFERROR(VLOOKUP($H58,Assumptions!$A$18:$B$20,2,FALSE),""))</f>
        <v/>
      </c>
      <c r="Q58" s="38">
        <f>IF($C58="","",IFERROR(VLOOKUP($I58,Assumptions!$A$23:$B$26,2,FALSE),""))</f>
        <v/>
      </c>
      <c r="R58" s="37">
        <f>IF(OR($C58="",$G58="",$P58="",$Q58=""),"",IFERROR($G58*$O58*$P58*$Q58,""))</f>
        <v/>
      </c>
      <c r="S58" s="37">
        <f>IF($C58="","",IFERROR(VLOOKUP($J58,Assumptions!$A$29:$B$32,2,FALSE),""))</f>
        <v/>
      </c>
      <c r="T58" s="37">
        <f>IF(OR($C58="",$G58="",$P58="",$Q58=""),"",IFERROR(IF($K58="",0,$K58)*$G58*Assumptions!$B$6*$P58*$Q58,""))</f>
        <v/>
      </c>
      <c r="U58" s="37">
        <f>IF($C58="","",IFERROR(MAX(0,IF($M58="",0,$M58)-Assumptions!$B$7)*Assumptions!$B$8,""))</f>
        <v/>
      </c>
      <c r="V58" s="37">
        <f>IF($C58="","",IF(COUNT($R58:$U58)=4,SUM($R58:$U58),""))</f>
        <v/>
      </c>
      <c r="W58" s="37">
        <f>IF($V58="","",IFERROR(MAX(Assumptions!$B$9,$V58*(1-MIN(IF($N58="",0,$N58),Assumptions!$B$10))),""))</f>
        <v/>
      </c>
      <c r="X58" s="24">
        <f>IF($C58="","",IF(OR($A58="",$B58="",$D58="",$E58="",$F58="",$G58="",$H58="",$I58="",$J58="",$L58=""),"Check required inputs",IF(OR($O58="",$P58="",$Q58="",$R58="",$S58="",$V58="",$W58=""),"Check pricing choices",IF(IFERROR($N58&gt;Assumptions!$B$10,FALSE),"Discount exceeds editable limit",IF($J58="To be confirmed","Confirm preparation responsibility",IF($W58=Assumptions!$B$9,"Minimum amount applied, review","Ready for human review"))))))</f>
        <v/>
      </c>
    </row>
    <row r="59">
      <c r="A59" s="31" t="n"/>
      <c r="B59" s="14" t="n"/>
      <c r="C59" s="14" t="n"/>
      <c r="D59" s="14" t="n"/>
      <c r="E59" s="14" t="n"/>
      <c r="F59" s="14" t="n"/>
      <c r="G59" s="32" t="n"/>
      <c r="H59" s="14" t="n"/>
      <c r="I59" s="14" t="n"/>
      <c r="J59" s="14" t="n"/>
      <c r="K59" s="33" t="n"/>
      <c r="L59" s="14" t="n"/>
      <c r="M59" s="34" t="n"/>
      <c r="N59" s="18" t="n"/>
      <c r="O59" s="35">
        <f>IF($C59="","",Assumptions!$B$5)</f>
        <v/>
      </c>
      <c r="P59" s="36">
        <f>IF($C59="","",IFERROR(VLOOKUP($H59,Assumptions!$A$18:$B$20,2,FALSE),""))</f>
        <v/>
      </c>
      <c r="Q59" s="36">
        <f>IF($C59="","",IFERROR(VLOOKUP($I59,Assumptions!$A$23:$B$26,2,FALSE),""))</f>
        <v/>
      </c>
      <c r="R59" s="35">
        <f>IF(OR($C59="",$G59="",$P59="",$Q59=""),"",IFERROR($G59*$O59*$P59*$Q59,""))</f>
        <v/>
      </c>
      <c r="S59" s="35">
        <f>IF($C59="","",IFERROR(VLOOKUP($J59,Assumptions!$A$29:$B$32,2,FALSE),""))</f>
        <v/>
      </c>
      <c r="T59" s="35">
        <f>IF(OR($C59="",$G59="",$P59="",$Q59=""),"",IFERROR(IF($K59="",0,$K59)*$G59*Assumptions!$B$6*$P59*$Q59,""))</f>
        <v/>
      </c>
      <c r="U59" s="35">
        <f>IF($C59="","",IFERROR(MAX(0,IF($M59="",0,$M59)-Assumptions!$B$7)*Assumptions!$B$8,""))</f>
        <v/>
      </c>
      <c r="V59" s="35">
        <f>IF($C59="","",IF(COUNT($R59:$U59)=4,SUM($R59:$U59),""))</f>
        <v/>
      </c>
      <c r="W59" s="35">
        <f>IF($V59="","",IFERROR(MAX(Assumptions!$B$9,$V59*(1-MIN(IF($N59="",0,$N59),Assumptions!$B$10))),""))</f>
        <v/>
      </c>
      <c r="X59" s="21">
        <f>IF($C59="","",IF(OR($A59="",$B59="",$D59="",$E59="",$F59="",$G59="",$H59="",$I59="",$J59="",$L59=""),"Check required inputs",IF(OR($O59="",$P59="",$Q59="",$R59="",$S59="",$V59="",$W59=""),"Check pricing choices",IF(IFERROR($N59&gt;Assumptions!$B$10,FALSE),"Discount exceeds editable limit",IF($J59="To be confirmed","Confirm preparation responsibility",IF($W59=Assumptions!$B$9,"Minimum amount applied, review","Ready for human review"))))))</f>
        <v/>
      </c>
    </row>
    <row r="60">
      <c r="A60" s="31" t="n"/>
      <c r="B60" s="14" t="n"/>
      <c r="C60" s="14" t="n"/>
      <c r="D60" s="14" t="n"/>
      <c r="E60" s="14" t="n"/>
      <c r="F60" s="14" t="n"/>
      <c r="G60" s="32" t="n"/>
      <c r="H60" s="14" t="n"/>
      <c r="I60" s="14" t="n"/>
      <c r="J60" s="14" t="n"/>
      <c r="K60" s="33" t="n"/>
      <c r="L60" s="14" t="n"/>
      <c r="M60" s="34" t="n"/>
      <c r="N60" s="18" t="n"/>
      <c r="O60" s="37">
        <f>IF($C60="","",Assumptions!$B$5)</f>
        <v/>
      </c>
      <c r="P60" s="38">
        <f>IF($C60="","",IFERROR(VLOOKUP($H60,Assumptions!$A$18:$B$20,2,FALSE),""))</f>
        <v/>
      </c>
      <c r="Q60" s="38">
        <f>IF($C60="","",IFERROR(VLOOKUP($I60,Assumptions!$A$23:$B$26,2,FALSE),""))</f>
        <v/>
      </c>
      <c r="R60" s="37">
        <f>IF(OR($C60="",$G60="",$P60="",$Q60=""),"",IFERROR($G60*$O60*$P60*$Q60,""))</f>
        <v/>
      </c>
      <c r="S60" s="37">
        <f>IF($C60="","",IFERROR(VLOOKUP($J60,Assumptions!$A$29:$B$32,2,FALSE),""))</f>
        <v/>
      </c>
      <c r="T60" s="37">
        <f>IF(OR($C60="",$G60="",$P60="",$Q60=""),"",IFERROR(IF($K60="",0,$K60)*$G60*Assumptions!$B$6*$P60*$Q60,""))</f>
        <v/>
      </c>
      <c r="U60" s="37">
        <f>IF($C60="","",IFERROR(MAX(0,IF($M60="",0,$M60)-Assumptions!$B$7)*Assumptions!$B$8,""))</f>
        <v/>
      </c>
      <c r="V60" s="37">
        <f>IF($C60="","",IF(COUNT($R60:$U60)=4,SUM($R60:$U60),""))</f>
        <v/>
      </c>
      <c r="W60" s="37">
        <f>IF($V60="","",IFERROR(MAX(Assumptions!$B$9,$V60*(1-MIN(IF($N60="",0,$N60),Assumptions!$B$10))),""))</f>
        <v/>
      </c>
      <c r="X60" s="24">
        <f>IF($C60="","",IF(OR($A60="",$B60="",$D60="",$E60="",$F60="",$G60="",$H60="",$I60="",$J60="",$L60=""),"Check required inputs",IF(OR($O60="",$P60="",$Q60="",$R60="",$S60="",$V60="",$W60=""),"Check pricing choices",IF(IFERROR($N60&gt;Assumptions!$B$10,FALSE),"Discount exceeds editable limit",IF($J60="To be confirmed","Confirm preparation responsibility",IF($W60=Assumptions!$B$9,"Minimum amount applied, review","Ready for human review"))))))</f>
        <v/>
      </c>
    </row>
    <row r="61">
      <c r="A61" s="31" t="n"/>
      <c r="B61" s="14" t="n"/>
      <c r="C61" s="14" t="n"/>
      <c r="D61" s="14" t="n"/>
      <c r="E61" s="14" t="n"/>
      <c r="F61" s="14" t="n"/>
      <c r="G61" s="32" t="n"/>
      <c r="H61" s="14" t="n"/>
      <c r="I61" s="14" t="n"/>
      <c r="J61" s="14" t="n"/>
      <c r="K61" s="33" t="n"/>
      <c r="L61" s="14" t="n"/>
      <c r="M61" s="34" t="n"/>
      <c r="N61" s="18" t="n"/>
      <c r="O61" s="35">
        <f>IF($C61="","",Assumptions!$B$5)</f>
        <v/>
      </c>
      <c r="P61" s="36">
        <f>IF($C61="","",IFERROR(VLOOKUP($H61,Assumptions!$A$18:$B$20,2,FALSE),""))</f>
        <v/>
      </c>
      <c r="Q61" s="36">
        <f>IF($C61="","",IFERROR(VLOOKUP($I61,Assumptions!$A$23:$B$26,2,FALSE),""))</f>
        <v/>
      </c>
      <c r="R61" s="35">
        <f>IF(OR($C61="",$G61="",$P61="",$Q61=""),"",IFERROR($G61*$O61*$P61*$Q61,""))</f>
        <v/>
      </c>
      <c r="S61" s="35">
        <f>IF($C61="","",IFERROR(VLOOKUP($J61,Assumptions!$A$29:$B$32,2,FALSE),""))</f>
        <v/>
      </c>
      <c r="T61" s="35">
        <f>IF(OR($C61="",$G61="",$P61="",$Q61=""),"",IFERROR(IF($K61="",0,$K61)*$G61*Assumptions!$B$6*$P61*$Q61,""))</f>
        <v/>
      </c>
      <c r="U61" s="35">
        <f>IF($C61="","",IFERROR(MAX(0,IF($M61="",0,$M61)-Assumptions!$B$7)*Assumptions!$B$8,""))</f>
        <v/>
      </c>
      <c r="V61" s="35">
        <f>IF($C61="","",IF(COUNT($R61:$U61)=4,SUM($R61:$U61),""))</f>
        <v/>
      </c>
      <c r="W61" s="35">
        <f>IF($V61="","",IFERROR(MAX(Assumptions!$B$9,$V61*(1-MIN(IF($N61="",0,$N61),Assumptions!$B$10))),""))</f>
        <v/>
      </c>
      <c r="X61" s="21">
        <f>IF($C61="","",IF(OR($A61="",$B61="",$D61="",$E61="",$F61="",$G61="",$H61="",$I61="",$J61="",$L61=""),"Check required inputs",IF(OR($O61="",$P61="",$Q61="",$R61="",$S61="",$V61="",$W61=""),"Check pricing choices",IF(IFERROR($N61&gt;Assumptions!$B$10,FALSE),"Discount exceeds editable limit",IF($J61="To be confirmed","Confirm preparation responsibility",IF($W61=Assumptions!$B$9,"Minimum amount applied, review","Ready for human review"))))))</f>
        <v/>
      </c>
    </row>
    <row r="62">
      <c r="A62" s="31" t="n"/>
      <c r="B62" s="14" t="n"/>
      <c r="C62" s="14" t="n"/>
      <c r="D62" s="14" t="n"/>
      <c r="E62" s="14" t="n"/>
      <c r="F62" s="14" t="n"/>
      <c r="G62" s="32" t="n"/>
      <c r="H62" s="14" t="n"/>
      <c r="I62" s="14" t="n"/>
      <c r="J62" s="14" t="n"/>
      <c r="K62" s="33" t="n"/>
      <c r="L62" s="14" t="n"/>
      <c r="M62" s="34" t="n"/>
      <c r="N62" s="18" t="n"/>
      <c r="O62" s="37">
        <f>IF($C62="","",Assumptions!$B$5)</f>
        <v/>
      </c>
      <c r="P62" s="38">
        <f>IF($C62="","",IFERROR(VLOOKUP($H62,Assumptions!$A$18:$B$20,2,FALSE),""))</f>
        <v/>
      </c>
      <c r="Q62" s="38">
        <f>IF($C62="","",IFERROR(VLOOKUP($I62,Assumptions!$A$23:$B$26,2,FALSE),""))</f>
        <v/>
      </c>
      <c r="R62" s="37">
        <f>IF(OR($C62="",$G62="",$P62="",$Q62=""),"",IFERROR($G62*$O62*$P62*$Q62,""))</f>
        <v/>
      </c>
      <c r="S62" s="37">
        <f>IF($C62="","",IFERROR(VLOOKUP($J62,Assumptions!$A$29:$B$32,2,FALSE),""))</f>
        <v/>
      </c>
      <c r="T62" s="37">
        <f>IF(OR($C62="",$G62="",$P62="",$Q62=""),"",IFERROR(IF($K62="",0,$K62)*$G62*Assumptions!$B$6*$P62*$Q62,""))</f>
        <v/>
      </c>
      <c r="U62" s="37">
        <f>IF($C62="","",IFERROR(MAX(0,IF($M62="",0,$M62)-Assumptions!$B$7)*Assumptions!$B$8,""))</f>
        <v/>
      </c>
      <c r="V62" s="37">
        <f>IF($C62="","",IF(COUNT($R62:$U62)=4,SUM($R62:$U62),""))</f>
        <v/>
      </c>
      <c r="W62" s="37">
        <f>IF($V62="","",IFERROR(MAX(Assumptions!$B$9,$V62*(1-MIN(IF($N62="",0,$N62),Assumptions!$B$10))),""))</f>
        <v/>
      </c>
      <c r="X62" s="24">
        <f>IF($C62="","",IF(OR($A62="",$B62="",$D62="",$E62="",$F62="",$G62="",$H62="",$I62="",$J62="",$L62=""),"Check required inputs",IF(OR($O62="",$P62="",$Q62="",$R62="",$S62="",$V62="",$W62=""),"Check pricing choices",IF(IFERROR($N62&gt;Assumptions!$B$10,FALSE),"Discount exceeds editable limit",IF($J62="To be confirmed","Confirm preparation responsibility",IF($W62=Assumptions!$B$9,"Minimum amount applied, review","Ready for human review"))))))</f>
        <v/>
      </c>
    </row>
    <row r="63">
      <c r="A63" s="31" t="n"/>
      <c r="B63" s="14" t="n"/>
      <c r="C63" s="14" t="n"/>
      <c r="D63" s="14" t="n"/>
      <c r="E63" s="14" t="n"/>
      <c r="F63" s="14" t="n"/>
      <c r="G63" s="32" t="n"/>
      <c r="H63" s="14" t="n"/>
      <c r="I63" s="14" t="n"/>
      <c r="J63" s="14" t="n"/>
      <c r="K63" s="33" t="n"/>
      <c r="L63" s="14" t="n"/>
      <c r="M63" s="34" t="n"/>
      <c r="N63" s="18" t="n"/>
      <c r="O63" s="35">
        <f>IF($C63="","",Assumptions!$B$5)</f>
        <v/>
      </c>
      <c r="P63" s="36">
        <f>IF($C63="","",IFERROR(VLOOKUP($H63,Assumptions!$A$18:$B$20,2,FALSE),""))</f>
        <v/>
      </c>
      <c r="Q63" s="36">
        <f>IF($C63="","",IFERROR(VLOOKUP($I63,Assumptions!$A$23:$B$26,2,FALSE),""))</f>
        <v/>
      </c>
      <c r="R63" s="35">
        <f>IF(OR($C63="",$G63="",$P63="",$Q63=""),"",IFERROR($G63*$O63*$P63*$Q63,""))</f>
        <v/>
      </c>
      <c r="S63" s="35">
        <f>IF($C63="","",IFERROR(VLOOKUP($J63,Assumptions!$A$29:$B$32,2,FALSE),""))</f>
        <v/>
      </c>
      <c r="T63" s="35">
        <f>IF(OR($C63="",$G63="",$P63="",$Q63=""),"",IFERROR(IF($K63="",0,$K63)*$G63*Assumptions!$B$6*$P63*$Q63,""))</f>
        <v/>
      </c>
      <c r="U63" s="35">
        <f>IF($C63="","",IFERROR(MAX(0,IF($M63="",0,$M63)-Assumptions!$B$7)*Assumptions!$B$8,""))</f>
        <v/>
      </c>
      <c r="V63" s="35">
        <f>IF($C63="","",IF(COUNT($R63:$U63)=4,SUM($R63:$U63),""))</f>
        <v/>
      </c>
      <c r="W63" s="35">
        <f>IF($V63="","",IFERROR(MAX(Assumptions!$B$9,$V63*(1-MIN(IF($N63="",0,$N63),Assumptions!$B$10))),""))</f>
        <v/>
      </c>
      <c r="X63" s="21">
        <f>IF($C63="","",IF(OR($A63="",$B63="",$D63="",$E63="",$F63="",$G63="",$H63="",$I63="",$J63="",$L63=""),"Check required inputs",IF(OR($O63="",$P63="",$Q63="",$R63="",$S63="",$V63="",$W63=""),"Check pricing choices",IF(IFERROR($N63&gt;Assumptions!$B$10,FALSE),"Discount exceeds editable limit",IF($J63="To be confirmed","Confirm preparation responsibility",IF($W63=Assumptions!$B$9,"Minimum amount applied, review","Ready for human review"))))))</f>
        <v/>
      </c>
    </row>
    <row r="64">
      <c r="A64" s="31" t="n"/>
      <c r="B64" s="14" t="n"/>
      <c r="C64" s="14" t="n"/>
      <c r="D64" s="14" t="n"/>
      <c r="E64" s="14" t="n"/>
      <c r="F64" s="14" t="n"/>
      <c r="G64" s="32" t="n"/>
      <c r="H64" s="14" t="n"/>
      <c r="I64" s="14" t="n"/>
      <c r="J64" s="14" t="n"/>
      <c r="K64" s="33" t="n"/>
      <c r="L64" s="14" t="n"/>
      <c r="M64" s="34" t="n"/>
      <c r="N64" s="18" t="n"/>
      <c r="O64" s="37">
        <f>IF($C64="","",Assumptions!$B$5)</f>
        <v/>
      </c>
      <c r="P64" s="38">
        <f>IF($C64="","",IFERROR(VLOOKUP($H64,Assumptions!$A$18:$B$20,2,FALSE),""))</f>
        <v/>
      </c>
      <c r="Q64" s="38">
        <f>IF($C64="","",IFERROR(VLOOKUP($I64,Assumptions!$A$23:$B$26,2,FALSE),""))</f>
        <v/>
      </c>
      <c r="R64" s="37">
        <f>IF(OR($C64="",$G64="",$P64="",$Q64=""),"",IFERROR($G64*$O64*$P64*$Q64,""))</f>
        <v/>
      </c>
      <c r="S64" s="37">
        <f>IF($C64="","",IFERROR(VLOOKUP($J64,Assumptions!$A$29:$B$32,2,FALSE),""))</f>
        <v/>
      </c>
      <c r="T64" s="37">
        <f>IF(OR($C64="",$G64="",$P64="",$Q64=""),"",IFERROR(IF($K64="",0,$K64)*$G64*Assumptions!$B$6*$P64*$Q64,""))</f>
        <v/>
      </c>
      <c r="U64" s="37">
        <f>IF($C64="","",IFERROR(MAX(0,IF($M64="",0,$M64)-Assumptions!$B$7)*Assumptions!$B$8,""))</f>
        <v/>
      </c>
      <c r="V64" s="37">
        <f>IF($C64="","",IF(COUNT($R64:$U64)=4,SUM($R64:$U64),""))</f>
        <v/>
      </c>
      <c r="W64" s="37">
        <f>IF($V64="","",IFERROR(MAX(Assumptions!$B$9,$V64*(1-MIN(IF($N64="",0,$N64),Assumptions!$B$10))),""))</f>
        <v/>
      </c>
      <c r="X64" s="24">
        <f>IF($C64="","",IF(OR($A64="",$B64="",$D64="",$E64="",$F64="",$G64="",$H64="",$I64="",$J64="",$L64=""),"Check required inputs",IF(OR($O64="",$P64="",$Q64="",$R64="",$S64="",$V64="",$W64=""),"Check pricing choices",IF(IFERROR($N64&gt;Assumptions!$B$10,FALSE),"Discount exceeds editable limit",IF($J64="To be confirmed","Confirm preparation responsibility",IF($W64=Assumptions!$B$9,"Minimum amount applied, review","Ready for human review"))))))</f>
        <v/>
      </c>
    </row>
    <row r="65">
      <c r="A65" s="31" t="n"/>
      <c r="B65" s="14" t="n"/>
      <c r="C65" s="14" t="n"/>
      <c r="D65" s="14" t="n"/>
      <c r="E65" s="14" t="n"/>
      <c r="F65" s="14" t="n"/>
      <c r="G65" s="32" t="n"/>
      <c r="H65" s="14" t="n"/>
      <c r="I65" s="14" t="n"/>
      <c r="J65" s="14" t="n"/>
      <c r="K65" s="33" t="n"/>
      <c r="L65" s="14" t="n"/>
      <c r="M65" s="34" t="n"/>
      <c r="N65" s="18" t="n"/>
      <c r="O65" s="35">
        <f>IF($C65="","",Assumptions!$B$5)</f>
        <v/>
      </c>
      <c r="P65" s="36">
        <f>IF($C65="","",IFERROR(VLOOKUP($H65,Assumptions!$A$18:$B$20,2,FALSE),""))</f>
        <v/>
      </c>
      <c r="Q65" s="36">
        <f>IF($C65="","",IFERROR(VLOOKUP($I65,Assumptions!$A$23:$B$26,2,FALSE),""))</f>
        <v/>
      </c>
      <c r="R65" s="35">
        <f>IF(OR($C65="",$G65="",$P65="",$Q65=""),"",IFERROR($G65*$O65*$P65*$Q65,""))</f>
        <v/>
      </c>
      <c r="S65" s="35">
        <f>IF($C65="","",IFERROR(VLOOKUP($J65,Assumptions!$A$29:$B$32,2,FALSE),""))</f>
        <v/>
      </c>
      <c r="T65" s="35">
        <f>IF(OR($C65="",$G65="",$P65="",$Q65=""),"",IFERROR(IF($K65="",0,$K65)*$G65*Assumptions!$B$6*$P65*$Q65,""))</f>
        <v/>
      </c>
      <c r="U65" s="35">
        <f>IF($C65="","",IFERROR(MAX(0,IF($M65="",0,$M65)-Assumptions!$B$7)*Assumptions!$B$8,""))</f>
        <v/>
      </c>
      <c r="V65" s="35">
        <f>IF($C65="","",IF(COUNT($R65:$U65)=4,SUM($R65:$U65),""))</f>
        <v/>
      </c>
      <c r="W65" s="35">
        <f>IF($V65="","",IFERROR(MAX(Assumptions!$B$9,$V65*(1-MIN(IF($N65="",0,$N65),Assumptions!$B$10))),""))</f>
        <v/>
      </c>
      <c r="X65" s="21">
        <f>IF($C65="","",IF(OR($A65="",$B65="",$D65="",$E65="",$F65="",$G65="",$H65="",$I65="",$J65="",$L65=""),"Check required inputs",IF(OR($O65="",$P65="",$Q65="",$R65="",$S65="",$V65="",$W65=""),"Check pricing choices",IF(IFERROR($N65&gt;Assumptions!$B$10,FALSE),"Discount exceeds editable limit",IF($J65="To be confirmed","Confirm preparation responsibility",IF($W65=Assumptions!$B$9,"Minimum amount applied, review","Ready for human review"))))))</f>
        <v/>
      </c>
    </row>
    <row r="66">
      <c r="A66" s="31" t="n"/>
      <c r="B66" s="14" t="n"/>
      <c r="C66" s="14" t="n"/>
      <c r="D66" s="14" t="n"/>
      <c r="E66" s="14" t="n"/>
      <c r="F66" s="14" t="n"/>
      <c r="G66" s="32" t="n"/>
      <c r="H66" s="14" t="n"/>
      <c r="I66" s="14" t="n"/>
      <c r="J66" s="14" t="n"/>
      <c r="K66" s="33" t="n"/>
      <c r="L66" s="14" t="n"/>
      <c r="M66" s="34" t="n"/>
      <c r="N66" s="18" t="n"/>
      <c r="O66" s="37">
        <f>IF($C66="","",Assumptions!$B$5)</f>
        <v/>
      </c>
      <c r="P66" s="38">
        <f>IF($C66="","",IFERROR(VLOOKUP($H66,Assumptions!$A$18:$B$20,2,FALSE),""))</f>
        <v/>
      </c>
      <c r="Q66" s="38">
        <f>IF($C66="","",IFERROR(VLOOKUP($I66,Assumptions!$A$23:$B$26,2,FALSE),""))</f>
        <v/>
      </c>
      <c r="R66" s="37">
        <f>IF(OR($C66="",$G66="",$P66="",$Q66=""),"",IFERROR($G66*$O66*$P66*$Q66,""))</f>
        <v/>
      </c>
      <c r="S66" s="37">
        <f>IF($C66="","",IFERROR(VLOOKUP($J66,Assumptions!$A$29:$B$32,2,FALSE),""))</f>
        <v/>
      </c>
      <c r="T66" s="37">
        <f>IF(OR($C66="",$G66="",$P66="",$Q66=""),"",IFERROR(IF($K66="",0,$K66)*$G66*Assumptions!$B$6*$P66*$Q66,""))</f>
        <v/>
      </c>
      <c r="U66" s="37">
        <f>IF($C66="","",IFERROR(MAX(0,IF($M66="",0,$M66)-Assumptions!$B$7)*Assumptions!$B$8,""))</f>
        <v/>
      </c>
      <c r="V66" s="37">
        <f>IF($C66="","",IF(COUNT($R66:$U66)=4,SUM($R66:$U66),""))</f>
        <v/>
      </c>
      <c r="W66" s="37">
        <f>IF($V66="","",IFERROR(MAX(Assumptions!$B$9,$V66*(1-MIN(IF($N66="",0,$N66),Assumptions!$B$10))),""))</f>
        <v/>
      </c>
      <c r="X66" s="24">
        <f>IF($C66="","",IF(OR($A66="",$B66="",$D66="",$E66="",$F66="",$G66="",$H66="",$I66="",$J66="",$L66=""),"Check required inputs",IF(OR($O66="",$P66="",$Q66="",$R66="",$S66="",$V66="",$W66=""),"Check pricing choices",IF(IFERROR($N66&gt;Assumptions!$B$10,FALSE),"Discount exceeds editable limit",IF($J66="To be confirmed","Confirm preparation responsibility",IF($W66=Assumptions!$B$9,"Minimum amount applied, review","Ready for human review"))))))</f>
        <v/>
      </c>
    </row>
    <row r="67">
      <c r="A67" s="31" t="n"/>
      <c r="B67" s="14" t="n"/>
      <c r="C67" s="14" t="n"/>
      <c r="D67" s="14" t="n"/>
      <c r="E67" s="14" t="n"/>
      <c r="F67" s="14" t="n"/>
      <c r="G67" s="32" t="n"/>
      <c r="H67" s="14" t="n"/>
      <c r="I67" s="14" t="n"/>
      <c r="J67" s="14" t="n"/>
      <c r="K67" s="33" t="n"/>
      <c r="L67" s="14" t="n"/>
      <c r="M67" s="34" t="n"/>
      <c r="N67" s="18" t="n"/>
      <c r="O67" s="35">
        <f>IF($C67="","",Assumptions!$B$5)</f>
        <v/>
      </c>
      <c r="P67" s="36">
        <f>IF($C67="","",IFERROR(VLOOKUP($H67,Assumptions!$A$18:$B$20,2,FALSE),""))</f>
        <v/>
      </c>
      <c r="Q67" s="36">
        <f>IF($C67="","",IFERROR(VLOOKUP($I67,Assumptions!$A$23:$B$26,2,FALSE),""))</f>
        <v/>
      </c>
      <c r="R67" s="35">
        <f>IF(OR($C67="",$G67="",$P67="",$Q67=""),"",IFERROR($G67*$O67*$P67*$Q67,""))</f>
        <v/>
      </c>
      <c r="S67" s="35">
        <f>IF($C67="","",IFERROR(VLOOKUP($J67,Assumptions!$A$29:$B$32,2,FALSE),""))</f>
        <v/>
      </c>
      <c r="T67" s="35">
        <f>IF(OR($C67="",$G67="",$P67="",$Q67=""),"",IFERROR(IF($K67="",0,$K67)*$G67*Assumptions!$B$6*$P67*$Q67,""))</f>
        <v/>
      </c>
      <c r="U67" s="35">
        <f>IF($C67="","",IFERROR(MAX(0,IF($M67="",0,$M67)-Assumptions!$B$7)*Assumptions!$B$8,""))</f>
        <v/>
      </c>
      <c r="V67" s="35">
        <f>IF($C67="","",IF(COUNT($R67:$U67)=4,SUM($R67:$U67),""))</f>
        <v/>
      </c>
      <c r="W67" s="35">
        <f>IF($V67="","",IFERROR(MAX(Assumptions!$B$9,$V67*(1-MIN(IF($N67="",0,$N67),Assumptions!$B$10))),""))</f>
        <v/>
      </c>
      <c r="X67" s="21">
        <f>IF($C67="","",IF(OR($A67="",$B67="",$D67="",$E67="",$F67="",$G67="",$H67="",$I67="",$J67="",$L67=""),"Check required inputs",IF(OR($O67="",$P67="",$Q67="",$R67="",$S67="",$V67="",$W67=""),"Check pricing choices",IF(IFERROR($N67&gt;Assumptions!$B$10,FALSE),"Discount exceeds editable limit",IF($J67="To be confirmed","Confirm preparation responsibility",IF($W67=Assumptions!$B$9,"Minimum amount applied, review","Ready for human review"))))))</f>
        <v/>
      </c>
    </row>
    <row r="68">
      <c r="A68" s="31" t="n"/>
      <c r="B68" s="14" t="n"/>
      <c r="C68" s="14" t="n"/>
      <c r="D68" s="14" t="n"/>
      <c r="E68" s="14" t="n"/>
      <c r="F68" s="14" t="n"/>
      <c r="G68" s="32" t="n"/>
      <c r="H68" s="14" t="n"/>
      <c r="I68" s="14" t="n"/>
      <c r="J68" s="14" t="n"/>
      <c r="K68" s="33" t="n"/>
      <c r="L68" s="14" t="n"/>
      <c r="M68" s="34" t="n"/>
      <c r="N68" s="18" t="n"/>
      <c r="O68" s="37">
        <f>IF($C68="","",Assumptions!$B$5)</f>
        <v/>
      </c>
      <c r="P68" s="38">
        <f>IF($C68="","",IFERROR(VLOOKUP($H68,Assumptions!$A$18:$B$20,2,FALSE),""))</f>
        <v/>
      </c>
      <c r="Q68" s="38">
        <f>IF($C68="","",IFERROR(VLOOKUP($I68,Assumptions!$A$23:$B$26,2,FALSE),""))</f>
        <v/>
      </c>
      <c r="R68" s="37">
        <f>IF(OR($C68="",$G68="",$P68="",$Q68=""),"",IFERROR($G68*$O68*$P68*$Q68,""))</f>
        <v/>
      </c>
      <c r="S68" s="37">
        <f>IF($C68="","",IFERROR(VLOOKUP($J68,Assumptions!$A$29:$B$32,2,FALSE),""))</f>
        <v/>
      </c>
      <c r="T68" s="37">
        <f>IF(OR($C68="",$G68="",$P68="",$Q68=""),"",IFERROR(IF($K68="",0,$K68)*$G68*Assumptions!$B$6*$P68*$Q68,""))</f>
        <v/>
      </c>
      <c r="U68" s="37">
        <f>IF($C68="","",IFERROR(MAX(0,IF($M68="",0,$M68)-Assumptions!$B$7)*Assumptions!$B$8,""))</f>
        <v/>
      </c>
      <c r="V68" s="37">
        <f>IF($C68="","",IF(COUNT($R68:$U68)=4,SUM($R68:$U68),""))</f>
        <v/>
      </c>
      <c r="W68" s="37">
        <f>IF($V68="","",IFERROR(MAX(Assumptions!$B$9,$V68*(1-MIN(IF($N68="",0,$N68),Assumptions!$B$10))),""))</f>
        <v/>
      </c>
      <c r="X68" s="24">
        <f>IF($C68="","",IF(OR($A68="",$B68="",$D68="",$E68="",$F68="",$G68="",$H68="",$I68="",$J68="",$L68=""),"Check required inputs",IF(OR($O68="",$P68="",$Q68="",$R68="",$S68="",$V68="",$W68=""),"Check pricing choices",IF(IFERROR($N68&gt;Assumptions!$B$10,FALSE),"Discount exceeds editable limit",IF($J68="To be confirmed","Confirm preparation responsibility",IF($W68=Assumptions!$B$9,"Minimum amount applied, review","Ready for human review"))))))</f>
        <v/>
      </c>
    </row>
    <row r="69">
      <c r="A69" s="31" t="n"/>
      <c r="B69" s="14" t="n"/>
      <c r="C69" s="14" t="n"/>
      <c r="D69" s="14" t="n"/>
      <c r="E69" s="14" t="n"/>
      <c r="F69" s="14" t="n"/>
      <c r="G69" s="32" t="n"/>
      <c r="H69" s="14" t="n"/>
      <c r="I69" s="14" t="n"/>
      <c r="J69" s="14" t="n"/>
      <c r="K69" s="33" t="n"/>
      <c r="L69" s="14" t="n"/>
      <c r="M69" s="34" t="n"/>
      <c r="N69" s="18" t="n"/>
      <c r="O69" s="35">
        <f>IF($C69="","",Assumptions!$B$5)</f>
        <v/>
      </c>
      <c r="P69" s="36">
        <f>IF($C69="","",IFERROR(VLOOKUP($H69,Assumptions!$A$18:$B$20,2,FALSE),""))</f>
        <v/>
      </c>
      <c r="Q69" s="36">
        <f>IF($C69="","",IFERROR(VLOOKUP($I69,Assumptions!$A$23:$B$26,2,FALSE),""))</f>
        <v/>
      </c>
      <c r="R69" s="35">
        <f>IF(OR($C69="",$G69="",$P69="",$Q69=""),"",IFERROR($G69*$O69*$P69*$Q69,""))</f>
        <v/>
      </c>
      <c r="S69" s="35">
        <f>IF($C69="","",IFERROR(VLOOKUP($J69,Assumptions!$A$29:$B$32,2,FALSE),""))</f>
        <v/>
      </c>
      <c r="T69" s="35">
        <f>IF(OR($C69="",$G69="",$P69="",$Q69=""),"",IFERROR(IF($K69="",0,$K69)*$G69*Assumptions!$B$6*$P69*$Q69,""))</f>
        <v/>
      </c>
      <c r="U69" s="35">
        <f>IF($C69="","",IFERROR(MAX(0,IF($M69="",0,$M69)-Assumptions!$B$7)*Assumptions!$B$8,""))</f>
        <v/>
      </c>
      <c r="V69" s="35">
        <f>IF($C69="","",IF(COUNT($R69:$U69)=4,SUM($R69:$U69),""))</f>
        <v/>
      </c>
      <c r="W69" s="35">
        <f>IF($V69="","",IFERROR(MAX(Assumptions!$B$9,$V69*(1-MIN(IF($N69="",0,$N69),Assumptions!$B$10))),""))</f>
        <v/>
      </c>
      <c r="X69" s="21">
        <f>IF($C69="","",IF(OR($A69="",$B69="",$D69="",$E69="",$F69="",$G69="",$H69="",$I69="",$J69="",$L69=""),"Check required inputs",IF(OR($O69="",$P69="",$Q69="",$R69="",$S69="",$V69="",$W69=""),"Check pricing choices",IF(IFERROR($N69&gt;Assumptions!$B$10,FALSE),"Discount exceeds editable limit",IF($J69="To be confirmed","Confirm preparation responsibility",IF($W69=Assumptions!$B$9,"Minimum amount applied, review","Ready for human review"))))))</f>
        <v/>
      </c>
    </row>
    <row r="70">
      <c r="A70" s="31" t="n"/>
      <c r="B70" s="14" t="n"/>
      <c r="C70" s="14" t="n"/>
      <c r="D70" s="14" t="n"/>
      <c r="E70" s="14" t="n"/>
      <c r="F70" s="14" t="n"/>
      <c r="G70" s="32" t="n"/>
      <c r="H70" s="14" t="n"/>
      <c r="I70" s="14" t="n"/>
      <c r="J70" s="14" t="n"/>
      <c r="K70" s="33" t="n"/>
      <c r="L70" s="14" t="n"/>
      <c r="M70" s="34" t="n"/>
      <c r="N70" s="18" t="n"/>
      <c r="O70" s="37">
        <f>IF($C70="","",Assumptions!$B$5)</f>
        <v/>
      </c>
      <c r="P70" s="38">
        <f>IF($C70="","",IFERROR(VLOOKUP($H70,Assumptions!$A$18:$B$20,2,FALSE),""))</f>
        <v/>
      </c>
      <c r="Q70" s="38">
        <f>IF($C70="","",IFERROR(VLOOKUP($I70,Assumptions!$A$23:$B$26,2,FALSE),""))</f>
        <v/>
      </c>
      <c r="R70" s="37">
        <f>IF(OR($C70="",$G70="",$P70="",$Q70=""),"",IFERROR($G70*$O70*$P70*$Q70,""))</f>
        <v/>
      </c>
      <c r="S70" s="37">
        <f>IF($C70="","",IFERROR(VLOOKUP($J70,Assumptions!$A$29:$B$32,2,FALSE),""))</f>
        <v/>
      </c>
      <c r="T70" s="37">
        <f>IF(OR($C70="",$G70="",$P70="",$Q70=""),"",IFERROR(IF($K70="",0,$K70)*$G70*Assumptions!$B$6*$P70*$Q70,""))</f>
        <v/>
      </c>
      <c r="U70" s="37">
        <f>IF($C70="","",IFERROR(MAX(0,IF($M70="",0,$M70)-Assumptions!$B$7)*Assumptions!$B$8,""))</f>
        <v/>
      </c>
      <c r="V70" s="37">
        <f>IF($C70="","",IF(COUNT($R70:$U70)=4,SUM($R70:$U70),""))</f>
        <v/>
      </c>
      <c r="W70" s="37">
        <f>IF($V70="","",IFERROR(MAX(Assumptions!$B$9,$V70*(1-MIN(IF($N70="",0,$N70),Assumptions!$B$10))),""))</f>
        <v/>
      </c>
      <c r="X70" s="24">
        <f>IF($C70="","",IF(OR($A70="",$B70="",$D70="",$E70="",$F70="",$G70="",$H70="",$I70="",$J70="",$L70=""),"Check required inputs",IF(OR($O70="",$P70="",$Q70="",$R70="",$S70="",$V70="",$W70=""),"Check pricing choices",IF(IFERROR($N70&gt;Assumptions!$B$10,FALSE),"Discount exceeds editable limit",IF($J70="To be confirmed","Confirm preparation responsibility",IF($W70=Assumptions!$B$9,"Minimum amount applied, review","Ready for human review"))))))</f>
        <v/>
      </c>
    </row>
    <row r="71">
      <c r="A71" s="31" t="n"/>
      <c r="B71" s="14" t="n"/>
      <c r="C71" s="14" t="n"/>
      <c r="D71" s="14" t="n"/>
      <c r="E71" s="14" t="n"/>
      <c r="F71" s="14" t="n"/>
      <c r="G71" s="32" t="n"/>
      <c r="H71" s="14" t="n"/>
      <c r="I71" s="14" t="n"/>
      <c r="J71" s="14" t="n"/>
      <c r="K71" s="33" t="n"/>
      <c r="L71" s="14" t="n"/>
      <c r="M71" s="34" t="n"/>
      <c r="N71" s="18" t="n"/>
      <c r="O71" s="35">
        <f>IF($C71="","",Assumptions!$B$5)</f>
        <v/>
      </c>
      <c r="P71" s="36">
        <f>IF($C71="","",IFERROR(VLOOKUP($H71,Assumptions!$A$18:$B$20,2,FALSE),""))</f>
        <v/>
      </c>
      <c r="Q71" s="36">
        <f>IF($C71="","",IFERROR(VLOOKUP($I71,Assumptions!$A$23:$B$26,2,FALSE),""))</f>
        <v/>
      </c>
      <c r="R71" s="35">
        <f>IF(OR($C71="",$G71="",$P71="",$Q71=""),"",IFERROR($G71*$O71*$P71*$Q71,""))</f>
        <v/>
      </c>
      <c r="S71" s="35">
        <f>IF($C71="","",IFERROR(VLOOKUP($J71,Assumptions!$A$29:$B$32,2,FALSE),""))</f>
        <v/>
      </c>
      <c r="T71" s="35">
        <f>IF(OR($C71="",$G71="",$P71="",$Q71=""),"",IFERROR(IF($K71="",0,$K71)*$G71*Assumptions!$B$6*$P71*$Q71,""))</f>
        <v/>
      </c>
      <c r="U71" s="35">
        <f>IF($C71="","",IFERROR(MAX(0,IF($M71="",0,$M71)-Assumptions!$B$7)*Assumptions!$B$8,""))</f>
        <v/>
      </c>
      <c r="V71" s="35">
        <f>IF($C71="","",IF(COUNT($R71:$U71)=4,SUM($R71:$U71),""))</f>
        <v/>
      </c>
      <c r="W71" s="35">
        <f>IF($V71="","",IFERROR(MAX(Assumptions!$B$9,$V71*(1-MIN(IF($N71="",0,$N71),Assumptions!$B$10))),""))</f>
        <v/>
      </c>
      <c r="X71" s="21">
        <f>IF($C71="","",IF(OR($A71="",$B71="",$D71="",$E71="",$F71="",$G71="",$H71="",$I71="",$J71="",$L71=""),"Check required inputs",IF(OR($O71="",$P71="",$Q71="",$R71="",$S71="",$V71="",$W71=""),"Check pricing choices",IF(IFERROR($N71&gt;Assumptions!$B$10,FALSE),"Discount exceeds editable limit",IF($J71="To be confirmed","Confirm preparation responsibility",IF($W71=Assumptions!$B$9,"Minimum amount applied, review","Ready for human review"))))))</f>
        <v/>
      </c>
    </row>
    <row r="72">
      <c r="A72" s="31" t="n"/>
      <c r="B72" s="14" t="n"/>
      <c r="C72" s="14" t="n"/>
      <c r="D72" s="14" t="n"/>
      <c r="E72" s="14" t="n"/>
      <c r="F72" s="14" t="n"/>
      <c r="G72" s="32" t="n"/>
      <c r="H72" s="14" t="n"/>
      <c r="I72" s="14" t="n"/>
      <c r="J72" s="14" t="n"/>
      <c r="K72" s="33" t="n"/>
      <c r="L72" s="14" t="n"/>
      <c r="M72" s="34" t="n"/>
      <c r="N72" s="18" t="n"/>
      <c r="O72" s="37">
        <f>IF($C72="","",Assumptions!$B$5)</f>
        <v/>
      </c>
      <c r="P72" s="38">
        <f>IF($C72="","",IFERROR(VLOOKUP($H72,Assumptions!$A$18:$B$20,2,FALSE),""))</f>
        <v/>
      </c>
      <c r="Q72" s="38">
        <f>IF($C72="","",IFERROR(VLOOKUP($I72,Assumptions!$A$23:$B$26,2,FALSE),""))</f>
        <v/>
      </c>
      <c r="R72" s="37">
        <f>IF(OR($C72="",$G72="",$P72="",$Q72=""),"",IFERROR($G72*$O72*$P72*$Q72,""))</f>
        <v/>
      </c>
      <c r="S72" s="37">
        <f>IF($C72="","",IFERROR(VLOOKUP($J72,Assumptions!$A$29:$B$32,2,FALSE),""))</f>
        <v/>
      </c>
      <c r="T72" s="37">
        <f>IF(OR($C72="",$G72="",$P72="",$Q72=""),"",IFERROR(IF($K72="",0,$K72)*$G72*Assumptions!$B$6*$P72*$Q72,""))</f>
        <v/>
      </c>
      <c r="U72" s="37">
        <f>IF($C72="","",IFERROR(MAX(0,IF($M72="",0,$M72)-Assumptions!$B$7)*Assumptions!$B$8,""))</f>
        <v/>
      </c>
      <c r="V72" s="37">
        <f>IF($C72="","",IF(COUNT($R72:$U72)=4,SUM($R72:$U72),""))</f>
        <v/>
      </c>
      <c r="W72" s="37">
        <f>IF($V72="","",IFERROR(MAX(Assumptions!$B$9,$V72*(1-MIN(IF($N72="",0,$N72),Assumptions!$B$10))),""))</f>
        <v/>
      </c>
      <c r="X72" s="24">
        <f>IF($C72="","",IF(OR($A72="",$B72="",$D72="",$E72="",$F72="",$G72="",$H72="",$I72="",$J72="",$L72=""),"Check required inputs",IF(OR($O72="",$P72="",$Q72="",$R72="",$S72="",$V72="",$W72=""),"Check pricing choices",IF(IFERROR($N72&gt;Assumptions!$B$10,FALSE),"Discount exceeds editable limit",IF($J72="To be confirmed","Confirm preparation responsibility",IF($W72=Assumptions!$B$9,"Minimum amount applied, review","Ready for human review"))))))</f>
        <v/>
      </c>
    </row>
    <row r="73">
      <c r="A73" s="31" t="n"/>
      <c r="B73" s="14" t="n"/>
      <c r="C73" s="14" t="n"/>
      <c r="D73" s="14" t="n"/>
      <c r="E73" s="14" t="n"/>
      <c r="F73" s="14" t="n"/>
      <c r="G73" s="32" t="n"/>
      <c r="H73" s="14" t="n"/>
      <c r="I73" s="14" t="n"/>
      <c r="J73" s="14" t="n"/>
      <c r="K73" s="33" t="n"/>
      <c r="L73" s="14" t="n"/>
      <c r="M73" s="34" t="n"/>
      <c r="N73" s="18" t="n"/>
      <c r="O73" s="35">
        <f>IF($C73="","",Assumptions!$B$5)</f>
        <v/>
      </c>
      <c r="P73" s="36">
        <f>IF($C73="","",IFERROR(VLOOKUP($H73,Assumptions!$A$18:$B$20,2,FALSE),""))</f>
        <v/>
      </c>
      <c r="Q73" s="36">
        <f>IF($C73="","",IFERROR(VLOOKUP($I73,Assumptions!$A$23:$B$26,2,FALSE),""))</f>
        <v/>
      </c>
      <c r="R73" s="35">
        <f>IF(OR($C73="",$G73="",$P73="",$Q73=""),"",IFERROR($G73*$O73*$P73*$Q73,""))</f>
        <v/>
      </c>
      <c r="S73" s="35">
        <f>IF($C73="","",IFERROR(VLOOKUP($J73,Assumptions!$A$29:$B$32,2,FALSE),""))</f>
        <v/>
      </c>
      <c r="T73" s="35">
        <f>IF(OR($C73="",$G73="",$P73="",$Q73=""),"",IFERROR(IF($K73="",0,$K73)*$G73*Assumptions!$B$6*$P73*$Q73,""))</f>
        <v/>
      </c>
      <c r="U73" s="35">
        <f>IF($C73="","",IFERROR(MAX(0,IF($M73="",0,$M73)-Assumptions!$B$7)*Assumptions!$B$8,""))</f>
        <v/>
      </c>
      <c r="V73" s="35">
        <f>IF($C73="","",IF(COUNT($R73:$U73)=4,SUM($R73:$U73),""))</f>
        <v/>
      </c>
      <c r="W73" s="35">
        <f>IF($V73="","",IFERROR(MAX(Assumptions!$B$9,$V73*(1-MIN(IF($N73="",0,$N73),Assumptions!$B$10))),""))</f>
        <v/>
      </c>
      <c r="X73" s="21">
        <f>IF($C73="","",IF(OR($A73="",$B73="",$D73="",$E73="",$F73="",$G73="",$H73="",$I73="",$J73="",$L73=""),"Check required inputs",IF(OR($O73="",$P73="",$Q73="",$R73="",$S73="",$V73="",$W73=""),"Check pricing choices",IF(IFERROR($N73&gt;Assumptions!$B$10,FALSE),"Discount exceeds editable limit",IF($J73="To be confirmed","Confirm preparation responsibility",IF($W73=Assumptions!$B$9,"Minimum amount applied, review","Ready for human review"))))))</f>
        <v/>
      </c>
    </row>
    <row r="74">
      <c r="A74" s="31" t="n"/>
      <c r="B74" s="14" t="n"/>
      <c r="C74" s="14" t="n"/>
      <c r="D74" s="14" t="n"/>
      <c r="E74" s="14" t="n"/>
      <c r="F74" s="14" t="n"/>
      <c r="G74" s="32" t="n"/>
      <c r="H74" s="14" t="n"/>
      <c r="I74" s="14" t="n"/>
      <c r="J74" s="14" t="n"/>
      <c r="K74" s="33" t="n"/>
      <c r="L74" s="14" t="n"/>
      <c r="M74" s="34" t="n"/>
      <c r="N74" s="18" t="n"/>
      <c r="O74" s="37">
        <f>IF($C74="","",Assumptions!$B$5)</f>
        <v/>
      </c>
      <c r="P74" s="38">
        <f>IF($C74="","",IFERROR(VLOOKUP($H74,Assumptions!$A$18:$B$20,2,FALSE),""))</f>
        <v/>
      </c>
      <c r="Q74" s="38">
        <f>IF($C74="","",IFERROR(VLOOKUP($I74,Assumptions!$A$23:$B$26,2,FALSE),""))</f>
        <v/>
      </c>
      <c r="R74" s="37">
        <f>IF(OR($C74="",$G74="",$P74="",$Q74=""),"",IFERROR($G74*$O74*$P74*$Q74,""))</f>
        <v/>
      </c>
      <c r="S74" s="37">
        <f>IF($C74="","",IFERROR(VLOOKUP($J74,Assumptions!$A$29:$B$32,2,FALSE),""))</f>
        <v/>
      </c>
      <c r="T74" s="37">
        <f>IF(OR($C74="",$G74="",$P74="",$Q74=""),"",IFERROR(IF($K74="",0,$K74)*$G74*Assumptions!$B$6*$P74*$Q74,""))</f>
        <v/>
      </c>
      <c r="U74" s="37">
        <f>IF($C74="","",IFERROR(MAX(0,IF($M74="",0,$M74)-Assumptions!$B$7)*Assumptions!$B$8,""))</f>
        <v/>
      </c>
      <c r="V74" s="37">
        <f>IF($C74="","",IF(COUNT($R74:$U74)=4,SUM($R74:$U74),""))</f>
        <v/>
      </c>
      <c r="W74" s="37">
        <f>IF($V74="","",IFERROR(MAX(Assumptions!$B$9,$V74*(1-MIN(IF($N74="",0,$N74),Assumptions!$B$10))),""))</f>
        <v/>
      </c>
      <c r="X74" s="24">
        <f>IF($C74="","",IF(OR($A74="",$B74="",$D74="",$E74="",$F74="",$G74="",$H74="",$I74="",$J74="",$L74=""),"Check required inputs",IF(OR($O74="",$P74="",$Q74="",$R74="",$S74="",$V74="",$W74=""),"Check pricing choices",IF(IFERROR($N74&gt;Assumptions!$B$10,FALSE),"Discount exceeds editable limit",IF($J74="To be confirmed","Confirm preparation responsibility",IF($W74=Assumptions!$B$9,"Minimum amount applied, review","Ready for human review"))))))</f>
        <v/>
      </c>
    </row>
    <row r="75">
      <c r="A75" s="31" t="n"/>
      <c r="B75" s="14" t="n"/>
      <c r="C75" s="14" t="n"/>
      <c r="D75" s="14" t="n"/>
      <c r="E75" s="14" t="n"/>
      <c r="F75" s="14" t="n"/>
      <c r="G75" s="32" t="n"/>
      <c r="H75" s="14" t="n"/>
      <c r="I75" s="14" t="n"/>
      <c r="J75" s="14" t="n"/>
      <c r="K75" s="33" t="n"/>
      <c r="L75" s="14" t="n"/>
      <c r="M75" s="34" t="n"/>
      <c r="N75" s="18" t="n"/>
      <c r="O75" s="35">
        <f>IF($C75="","",Assumptions!$B$5)</f>
        <v/>
      </c>
      <c r="P75" s="36">
        <f>IF($C75="","",IFERROR(VLOOKUP($H75,Assumptions!$A$18:$B$20,2,FALSE),""))</f>
        <v/>
      </c>
      <c r="Q75" s="36">
        <f>IF($C75="","",IFERROR(VLOOKUP($I75,Assumptions!$A$23:$B$26,2,FALSE),""))</f>
        <v/>
      </c>
      <c r="R75" s="35">
        <f>IF(OR($C75="",$G75="",$P75="",$Q75=""),"",IFERROR($G75*$O75*$P75*$Q75,""))</f>
        <v/>
      </c>
      <c r="S75" s="35">
        <f>IF($C75="","",IFERROR(VLOOKUP($J75,Assumptions!$A$29:$B$32,2,FALSE),""))</f>
        <v/>
      </c>
      <c r="T75" s="35">
        <f>IF(OR($C75="",$G75="",$P75="",$Q75=""),"",IFERROR(IF($K75="",0,$K75)*$G75*Assumptions!$B$6*$P75*$Q75,""))</f>
        <v/>
      </c>
      <c r="U75" s="35">
        <f>IF($C75="","",IFERROR(MAX(0,IF($M75="",0,$M75)-Assumptions!$B$7)*Assumptions!$B$8,""))</f>
        <v/>
      </c>
      <c r="V75" s="35">
        <f>IF($C75="","",IF(COUNT($R75:$U75)=4,SUM($R75:$U75),""))</f>
        <v/>
      </c>
      <c r="W75" s="35">
        <f>IF($V75="","",IFERROR(MAX(Assumptions!$B$9,$V75*(1-MIN(IF($N75="",0,$N75),Assumptions!$B$10))),""))</f>
        <v/>
      </c>
      <c r="X75" s="21">
        <f>IF($C75="","",IF(OR($A75="",$B75="",$D75="",$E75="",$F75="",$G75="",$H75="",$I75="",$J75="",$L75=""),"Check required inputs",IF(OR($O75="",$P75="",$Q75="",$R75="",$S75="",$V75="",$W75=""),"Check pricing choices",IF(IFERROR($N75&gt;Assumptions!$B$10,FALSE),"Discount exceeds editable limit",IF($J75="To be confirmed","Confirm preparation responsibility",IF($W75=Assumptions!$B$9,"Minimum amount applied, review","Ready for human review"))))))</f>
        <v/>
      </c>
    </row>
    <row r="76">
      <c r="A76" s="31" t="n"/>
      <c r="B76" s="14" t="n"/>
      <c r="C76" s="14" t="n"/>
      <c r="D76" s="14" t="n"/>
      <c r="E76" s="14" t="n"/>
      <c r="F76" s="14" t="n"/>
      <c r="G76" s="32" t="n"/>
      <c r="H76" s="14" t="n"/>
      <c r="I76" s="14" t="n"/>
      <c r="J76" s="14" t="n"/>
      <c r="K76" s="33" t="n"/>
      <c r="L76" s="14" t="n"/>
      <c r="M76" s="34" t="n"/>
      <c r="N76" s="18" t="n"/>
      <c r="O76" s="37">
        <f>IF($C76="","",Assumptions!$B$5)</f>
        <v/>
      </c>
      <c r="P76" s="38">
        <f>IF($C76="","",IFERROR(VLOOKUP($H76,Assumptions!$A$18:$B$20,2,FALSE),""))</f>
        <v/>
      </c>
      <c r="Q76" s="38">
        <f>IF($C76="","",IFERROR(VLOOKUP($I76,Assumptions!$A$23:$B$26,2,FALSE),""))</f>
        <v/>
      </c>
      <c r="R76" s="37">
        <f>IF(OR($C76="",$G76="",$P76="",$Q76=""),"",IFERROR($G76*$O76*$P76*$Q76,""))</f>
        <v/>
      </c>
      <c r="S76" s="37">
        <f>IF($C76="","",IFERROR(VLOOKUP($J76,Assumptions!$A$29:$B$32,2,FALSE),""))</f>
        <v/>
      </c>
      <c r="T76" s="37">
        <f>IF(OR($C76="",$G76="",$P76="",$Q76=""),"",IFERROR(IF($K76="",0,$K76)*$G76*Assumptions!$B$6*$P76*$Q76,""))</f>
        <v/>
      </c>
      <c r="U76" s="37">
        <f>IF($C76="","",IFERROR(MAX(0,IF($M76="",0,$M76)-Assumptions!$B$7)*Assumptions!$B$8,""))</f>
        <v/>
      </c>
      <c r="V76" s="37">
        <f>IF($C76="","",IF(COUNT($R76:$U76)=4,SUM($R76:$U76),""))</f>
        <v/>
      </c>
      <c r="W76" s="37">
        <f>IF($V76="","",IFERROR(MAX(Assumptions!$B$9,$V76*(1-MIN(IF($N76="",0,$N76),Assumptions!$B$10))),""))</f>
        <v/>
      </c>
      <c r="X76" s="24">
        <f>IF($C76="","",IF(OR($A76="",$B76="",$D76="",$E76="",$F76="",$G76="",$H76="",$I76="",$J76="",$L76=""),"Check required inputs",IF(OR($O76="",$P76="",$Q76="",$R76="",$S76="",$V76="",$W76=""),"Check pricing choices",IF(IFERROR($N76&gt;Assumptions!$B$10,FALSE),"Discount exceeds editable limit",IF($J76="To be confirmed","Confirm preparation responsibility",IF($W76=Assumptions!$B$9,"Minimum amount applied, review","Ready for human review"))))))</f>
        <v/>
      </c>
    </row>
    <row r="77">
      <c r="A77" s="31" t="n"/>
      <c r="B77" s="14" t="n"/>
      <c r="C77" s="14" t="n"/>
      <c r="D77" s="14" t="n"/>
      <c r="E77" s="14" t="n"/>
      <c r="F77" s="14" t="n"/>
      <c r="G77" s="32" t="n"/>
      <c r="H77" s="14" t="n"/>
      <c r="I77" s="14" t="n"/>
      <c r="J77" s="14" t="n"/>
      <c r="K77" s="33" t="n"/>
      <c r="L77" s="14" t="n"/>
      <c r="M77" s="34" t="n"/>
      <c r="N77" s="18" t="n"/>
      <c r="O77" s="35">
        <f>IF($C77="","",Assumptions!$B$5)</f>
        <v/>
      </c>
      <c r="P77" s="36">
        <f>IF($C77="","",IFERROR(VLOOKUP($H77,Assumptions!$A$18:$B$20,2,FALSE),""))</f>
        <v/>
      </c>
      <c r="Q77" s="36">
        <f>IF($C77="","",IFERROR(VLOOKUP($I77,Assumptions!$A$23:$B$26,2,FALSE),""))</f>
        <v/>
      </c>
      <c r="R77" s="35">
        <f>IF(OR($C77="",$G77="",$P77="",$Q77=""),"",IFERROR($G77*$O77*$P77*$Q77,""))</f>
        <v/>
      </c>
      <c r="S77" s="35">
        <f>IF($C77="","",IFERROR(VLOOKUP($J77,Assumptions!$A$29:$B$32,2,FALSE),""))</f>
        <v/>
      </c>
      <c r="T77" s="35">
        <f>IF(OR($C77="",$G77="",$P77="",$Q77=""),"",IFERROR(IF($K77="",0,$K77)*$G77*Assumptions!$B$6*$P77*$Q77,""))</f>
        <v/>
      </c>
      <c r="U77" s="35">
        <f>IF($C77="","",IFERROR(MAX(0,IF($M77="",0,$M77)-Assumptions!$B$7)*Assumptions!$B$8,""))</f>
        <v/>
      </c>
      <c r="V77" s="35">
        <f>IF($C77="","",IF(COUNT($R77:$U77)=4,SUM($R77:$U77),""))</f>
        <v/>
      </c>
      <c r="W77" s="35">
        <f>IF($V77="","",IFERROR(MAX(Assumptions!$B$9,$V77*(1-MIN(IF($N77="",0,$N77),Assumptions!$B$10))),""))</f>
        <v/>
      </c>
      <c r="X77" s="21">
        <f>IF($C77="","",IF(OR($A77="",$B77="",$D77="",$E77="",$F77="",$G77="",$H77="",$I77="",$J77="",$L77=""),"Check required inputs",IF(OR($O77="",$P77="",$Q77="",$R77="",$S77="",$V77="",$W77=""),"Check pricing choices",IF(IFERROR($N77&gt;Assumptions!$B$10,FALSE),"Discount exceeds editable limit",IF($J77="To be confirmed","Confirm preparation responsibility",IF($W77=Assumptions!$B$9,"Minimum amount applied, review","Ready for human review"))))))</f>
        <v/>
      </c>
    </row>
    <row r="78">
      <c r="A78" s="31" t="n"/>
      <c r="B78" s="14" t="n"/>
      <c r="C78" s="14" t="n"/>
      <c r="D78" s="14" t="n"/>
      <c r="E78" s="14" t="n"/>
      <c r="F78" s="14" t="n"/>
      <c r="G78" s="32" t="n"/>
      <c r="H78" s="14" t="n"/>
      <c r="I78" s="14" t="n"/>
      <c r="J78" s="14" t="n"/>
      <c r="K78" s="33" t="n"/>
      <c r="L78" s="14" t="n"/>
      <c r="M78" s="34" t="n"/>
      <c r="N78" s="18" t="n"/>
      <c r="O78" s="37">
        <f>IF($C78="","",Assumptions!$B$5)</f>
        <v/>
      </c>
      <c r="P78" s="38">
        <f>IF($C78="","",IFERROR(VLOOKUP($H78,Assumptions!$A$18:$B$20,2,FALSE),""))</f>
        <v/>
      </c>
      <c r="Q78" s="38">
        <f>IF($C78="","",IFERROR(VLOOKUP($I78,Assumptions!$A$23:$B$26,2,FALSE),""))</f>
        <v/>
      </c>
      <c r="R78" s="37">
        <f>IF(OR($C78="",$G78="",$P78="",$Q78=""),"",IFERROR($G78*$O78*$P78*$Q78,""))</f>
        <v/>
      </c>
      <c r="S78" s="37">
        <f>IF($C78="","",IFERROR(VLOOKUP($J78,Assumptions!$A$29:$B$32,2,FALSE),""))</f>
        <v/>
      </c>
      <c r="T78" s="37">
        <f>IF(OR($C78="",$G78="",$P78="",$Q78=""),"",IFERROR(IF($K78="",0,$K78)*$G78*Assumptions!$B$6*$P78*$Q78,""))</f>
        <v/>
      </c>
      <c r="U78" s="37">
        <f>IF($C78="","",IFERROR(MAX(0,IF($M78="",0,$M78)-Assumptions!$B$7)*Assumptions!$B$8,""))</f>
        <v/>
      </c>
      <c r="V78" s="37">
        <f>IF($C78="","",IF(COUNT($R78:$U78)=4,SUM($R78:$U78),""))</f>
        <v/>
      </c>
      <c r="W78" s="37">
        <f>IF($V78="","",IFERROR(MAX(Assumptions!$B$9,$V78*(1-MIN(IF($N78="",0,$N78),Assumptions!$B$10))),""))</f>
        <v/>
      </c>
      <c r="X78" s="24">
        <f>IF($C78="","",IF(OR($A78="",$B78="",$D78="",$E78="",$F78="",$G78="",$H78="",$I78="",$J78="",$L78=""),"Check required inputs",IF(OR($O78="",$P78="",$Q78="",$R78="",$S78="",$V78="",$W78=""),"Check pricing choices",IF(IFERROR($N78&gt;Assumptions!$B$10,FALSE),"Discount exceeds editable limit",IF($J78="To be confirmed","Confirm preparation responsibility",IF($W78=Assumptions!$B$9,"Minimum amount applied, review","Ready for human review"))))))</f>
        <v/>
      </c>
    </row>
    <row r="79">
      <c r="A79" s="31" t="n"/>
      <c r="B79" s="14" t="n"/>
      <c r="C79" s="14" t="n"/>
      <c r="D79" s="14" t="n"/>
      <c r="E79" s="14" t="n"/>
      <c r="F79" s="14" t="n"/>
      <c r="G79" s="32" t="n"/>
      <c r="H79" s="14" t="n"/>
      <c r="I79" s="14" t="n"/>
      <c r="J79" s="14" t="n"/>
      <c r="K79" s="33" t="n"/>
      <c r="L79" s="14" t="n"/>
      <c r="M79" s="34" t="n"/>
      <c r="N79" s="18" t="n"/>
      <c r="O79" s="35">
        <f>IF($C79="","",Assumptions!$B$5)</f>
        <v/>
      </c>
      <c r="P79" s="36">
        <f>IF($C79="","",IFERROR(VLOOKUP($H79,Assumptions!$A$18:$B$20,2,FALSE),""))</f>
        <v/>
      </c>
      <c r="Q79" s="36">
        <f>IF($C79="","",IFERROR(VLOOKUP($I79,Assumptions!$A$23:$B$26,2,FALSE),""))</f>
        <v/>
      </c>
      <c r="R79" s="35">
        <f>IF(OR($C79="",$G79="",$P79="",$Q79=""),"",IFERROR($G79*$O79*$P79*$Q79,""))</f>
        <v/>
      </c>
      <c r="S79" s="35">
        <f>IF($C79="","",IFERROR(VLOOKUP($J79,Assumptions!$A$29:$B$32,2,FALSE),""))</f>
        <v/>
      </c>
      <c r="T79" s="35">
        <f>IF(OR($C79="",$G79="",$P79="",$Q79=""),"",IFERROR(IF($K79="",0,$K79)*$G79*Assumptions!$B$6*$P79*$Q79,""))</f>
        <v/>
      </c>
      <c r="U79" s="35">
        <f>IF($C79="","",IFERROR(MAX(0,IF($M79="",0,$M79)-Assumptions!$B$7)*Assumptions!$B$8,""))</f>
        <v/>
      </c>
      <c r="V79" s="35">
        <f>IF($C79="","",IF(COUNT($R79:$U79)=4,SUM($R79:$U79),""))</f>
        <v/>
      </c>
      <c r="W79" s="35">
        <f>IF($V79="","",IFERROR(MAX(Assumptions!$B$9,$V79*(1-MIN(IF($N79="",0,$N79),Assumptions!$B$10))),""))</f>
        <v/>
      </c>
      <c r="X79" s="21">
        <f>IF($C79="","",IF(OR($A79="",$B79="",$D79="",$E79="",$F79="",$G79="",$H79="",$I79="",$J79="",$L79=""),"Check required inputs",IF(OR($O79="",$P79="",$Q79="",$R79="",$S79="",$V79="",$W79=""),"Check pricing choices",IF(IFERROR($N79&gt;Assumptions!$B$10,FALSE),"Discount exceeds editable limit",IF($J79="To be confirmed","Confirm preparation responsibility",IF($W79=Assumptions!$B$9,"Minimum amount applied, review","Ready for human review"))))))</f>
        <v/>
      </c>
    </row>
    <row r="80">
      <c r="A80" s="31" t="n"/>
      <c r="B80" s="14" t="n"/>
      <c r="C80" s="14" t="n"/>
      <c r="D80" s="14" t="n"/>
      <c r="E80" s="14" t="n"/>
      <c r="F80" s="14" t="n"/>
      <c r="G80" s="32" t="n"/>
      <c r="H80" s="14" t="n"/>
      <c r="I80" s="14" t="n"/>
      <c r="J80" s="14" t="n"/>
      <c r="K80" s="33" t="n"/>
      <c r="L80" s="14" t="n"/>
      <c r="M80" s="34" t="n"/>
      <c r="N80" s="18" t="n"/>
      <c r="O80" s="37">
        <f>IF($C80="","",Assumptions!$B$5)</f>
        <v/>
      </c>
      <c r="P80" s="38">
        <f>IF($C80="","",IFERROR(VLOOKUP($H80,Assumptions!$A$18:$B$20,2,FALSE),""))</f>
        <v/>
      </c>
      <c r="Q80" s="38">
        <f>IF($C80="","",IFERROR(VLOOKUP($I80,Assumptions!$A$23:$B$26,2,FALSE),""))</f>
        <v/>
      </c>
      <c r="R80" s="37">
        <f>IF(OR($C80="",$G80="",$P80="",$Q80=""),"",IFERROR($G80*$O80*$P80*$Q80,""))</f>
        <v/>
      </c>
      <c r="S80" s="37">
        <f>IF($C80="","",IFERROR(VLOOKUP($J80,Assumptions!$A$29:$B$32,2,FALSE),""))</f>
        <v/>
      </c>
      <c r="T80" s="37">
        <f>IF(OR($C80="",$G80="",$P80="",$Q80=""),"",IFERROR(IF($K80="",0,$K80)*$G80*Assumptions!$B$6*$P80*$Q80,""))</f>
        <v/>
      </c>
      <c r="U80" s="37">
        <f>IF($C80="","",IFERROR(MAX(0,IF($M80="",0,$M80)-Assumptions!$B$7)*Assumptions!$B$8,""))</f>
        <v/>
      </c>
      <c r="V80" s="37">
        <f>IF($C80="","",IF(COUNT($R80:$U80)=4,SUM($R80:$U80),""))</f>
        <v/>
      </c>
      <c r="W80" s="37">
        <f>IF($V80="","",IFERROR(MAX(Assumptions!$B$9,$V80*(1-MIN(IF($N80="",0,$N80),Assumptions!$B$10))),""))</f>
        <v/>
      </c>
      <c r="X80" s="24">
        <f>IF($C80="","",IF(OR($A80="",$B80="",$D80="",$E80="",$F80="",$G80="",$H80="",$I80="",$J80="",$L80=""),"Check required inputs",IF(OR($O80="",$P80="",$Q80="",$R80="",$S80="",$V80="",$W80=""),"Check pricing choices",IF(IFERROR($N80&gt;Assumptions!$B$10,FALSE),"Discount exceeds editable limit",IF($J80="To be confirmed","Confirm preparation responsibility",IF($W80=Assumptions!$B$9,"Minimum amount applied, review","Ready for human review"))))))</f>
        <v/>
      </c>
    </row>
    <row r="81">
      <c r="A81" s="31" t="n"/>
      <c r="B81" s="14" t="n"/>
      <c r="C81" s="14" t="n"/>
      <c r="D81" s="14" t="n"/>
      <c r="E81" s="14" t="n"/>
      <c r="F81" s="14" t="n"/>
      <c r="G81" s="32" t="n"/>
      <c r="H81" s="14" t="n"/>
      <c r="I81" s="14" t="n"/>
      <c r="J81" s="14" t="n"/>
      <c r="K81" s="33" t="n"/>
      <c r="L81" s="14" t="n"/>
      <c r="M81" s="34" t="n"/>
      <c r="N81" s="18" t="n"/>
      <c r="O81" s="35">
        <f>IF($C81="","",Assumptions!$B$5)</f>
        <v/>
      </c>
      <c r="P81" s="36">
        <f>IF($C81="","",IFERROR(VLOOKUP($H81,Assumptions!$A$18:$B$20,2,FALSE),""))</f>
        <v/>
      </c>
      <c r="Q81" s="36">
        <f>IF($C81="","",IFERROR(VLOOKUP($I81,Assumptions!$A$23:$B$26,2,FALSE),""))</f>
        <v/>
      </c>
      <c r="R81" s="35">
        <f>IF(OR($C81="",$G81="",$P81="",$Q81=""),"",IFERROR($G81*$O81*$P81*$Q81,""))</f>
        <v/>
      </c>
      <c r="S81" s="35">
        <f>IF($C81="","",IFERROR(VLOOKUP($J81,Assumptions!$A$29:$B$32,2,FALSE),""))</f>
        <v/>
      </c>
      <c r="T81" s="35">
        <f>IF(OR($C81="",$G81="",$P81="",$Q81=""),"",IFERROR(IF($K81="",0,$K81)*$G81*Assumptions!$B$6*$P81*$Q81,""))</f>
        <v/>
      </c>
      <c r="U81" s="35">
        <f>IF($C81="","",IFERROR(MAX(0,IF($M81="",0,$M81)-Assumptions!$B$7)*Assumptions!$B$8,""))</f>
        <v/>
      </c>
      <c r="V81" s="35">
        <f>IF($C81="","",IF(COUNT($R81:$U81)=4,SUM($R81:$U81),""))</f>
        <v/>
      </c>
      <c r="W81" s="35">
        <f>IF($V81="","",IFERROR(MAX(Assumptions!$B$9,$V81*(1-MIN(IF($N81="",0,$N81),Assumptions!$B$10))),""))</f>
        <v/>
      </c>
      <c r="X81" s="21">
        <f>IF($C81="","",IF(OR($A81="",$B81="",$D81="",$E81="",$F81="",$G81="",$H81="",$I81="",$J81="",$L81=""),"Check required inputs",IF(OR($O81="",$P81="",$Q81="",$R81="",$S81="",$V81="",$W81=""),"Check pricing choices",IF(IFERROR($N81&gt;Assumptions!$B$10,FALSE),"Discount exceeds editable limit",IF($J81="To be confirmed","Confirm preparation responsibility",IF($W81=Assumptions!$B$9,"Minimum amount applied, review","Ready for human review"))))))</f>
        <v/>
      </c>
    </row>
    <row r="82">
      <c r="A82" s="31" t="n"/>
      <c r="B82" s="14" t="n"/>
      <c r="C82" s="14" t="n"/>
      <c r="D82" s="14" t="n"/>
      <c r="E82" s="14" t="n"/>
      <c r="F82" s="14" t="n"/>
      <c r="G82" s="32" t="n"/>
      <c r="H82" s="14" t="n"/>
      <c r="I82" s="14" t="n"/>
      <c r="J82" s="14" t="n"/>
      <c r="K82" s="33" t="n"/>
      <c r="L82" s="14" t="n"/>
      <c r="M82" s="34" t="n"/>
      <c r="N82" s="18" t="n"/>
      <c r="O82" s="37">
        <f>IF($C82="","",Assumptions!$B$5)</f>
        <v/>
      </c>
      <c r="P82" s="38">
        <f>IF($C82="","",IFERROR(VLOOKUP($H82,Assumptions!$A$18:$B$20,2,FALSE),""))</f>
        <v/>
      </c>
      <c r="Q82" s="38">
        <f>IF($C82="","",IFERROR(VLOOKUP($I82,Assumptions!$A$23:$B$26,2,FALSE),""))</f>
        <v/>
      </c>
      <c r="R82" s="37">
        <f>IF(OR($C82="",$G82="",$P82="",$Q82=""),"",IFERROR($G82*$O82*$P82*$Q82,""))</f>
        <v/>
      </c>
      <c r="S82" s="37">
        <f>IF($C82="","",IFERROR(VLOOKUP($J82,Assumptions!$A$29:$B$32,2,FALSE),""))</f>
        <v/>
      </c>
      <c r="T82" s="37">
        <f>IF(OR($C82="",$G82="",$P82="",$Q82=""),"",IFERROR(IF($K82="",0,$K82)*$G82*Assumptions!$B$6*$P82*$Q82,""))</f>
        <v/>
      </c>
      <c r="U82" s="37">
        <f>IF($C82="","",IFERROR(MAX(0,IF($M82="",0,$M82)-Assumptions!$B$7)*Assumptions!$B$8,""))</f>
        <v/>
      </c>
      <c r="V82" s="37">
        <f>IF($C82="","",IF(COUNT($R82:$U82)=4,SUM($R82:$U82),""))</f>
        <v/>
      </c>
      <c r="W82" s="37">
        <f>IF($V82="","",IFERROR(MAX(Assumptions!$B$9,$V82*(1-MIN(IF($N82="",0,$N82),Assumptions!$B$10))),""))</f>
        <v/>
      </c>
      <c r="X82" s="24">
        <f>IF($C82="","",IF(OR($A82="",$B82="",$D82="",$E82="",$F82="",$G82="",$H82="",$I82="",$J82="",$L82=""),"Check required inputs",IF(OR($O82="",$P82="",$Q82="",$R82="",$S82="",$V82="",$W82=""),"Check pricing choices",IF(IFERROR($N82&gt;Assumptions!$B$10,FALSE),"Discount exceeds editable limit",IF($J82="To be confirmed","Confirm preparation responsibility",IF($W82=Assumptions!$B$9,"Minimum amount applied, review","Ready for human review"))))))</f>
        <v/>
      </c>
    </row>
    <row r="83">
      <c r="A83" s="31" t="n"/>
      <c r="B83" s="14" t="n"/>
      <c r="C83" s="14" t="n"/>
      <c r="D83" s="14" t="n"/>
      <c r="E83" s="14" t="n"/>
      <c r="F83" s="14" t="n"/>
      <c r="G83" s="32" t="n"/>
      <c r="H83" s="14" t="n"/>
      <c r="I83" s="14" t="n"/>
      <c r="J83" s="14" t="n"/>
      <c r="K83" s="33" t="n"/>
      <c r="L83" s="14" t="n"/>
      <c r="M83" s="34" t="n"/>
      <c r="N83" s="18" t="n"/>
      <c r="O83" s="35">
        <f>IF($C83="","",Assumptions!$B$5)</f>
        <v/>
      </c>
      <c r="P83" s="36">
        <f>IF($C83="","",IFERROR(VLOOKUP($H83,Assumptions!$A$18:$B$20,2,FALSE),""))</f>
        <v/>
      </c>
      <c r="Q83" s="36">
        <f>IF($C83="","",IFERROR(VLOOKUP($I83,Assumptions!$A$23:$B$26,2,FALSE),""))</f>
        <v/>
      </c>
      <c r="R83" s="35">
        <f>IF(OR($C83="",$G83="",$P83="",$Q83=""),"",IFERROR($G83*$O83*$P83*$Q83,""))</f>
        <v/>
      </c>
      <c r="S83" s="35">
        <f>IF($C83="","",IFERROR(VLOOKUP($J83,Assumptions!$A$29:$B$32,2,FALSE),""))</f>
        <v/>
      </c>
      <c r="T83" s="35">
        <f>IF(OR($C83="",$G83="",$P83="",$Q83=""),"",IFERROR(IF($K83="",0,$K83)*$G83*Assumptions!$B$6*$P83*$Q83,""))</f>
        <v/>
      </c>
      <c r="U83" s="35">
        <f>IF($C83="","",IFERROR(MAX(0,IF($M83="",0,$M83)-Assumptions!$B$7)*Assumptions!$B$8,""))</f>
        <v/>
      </c>
      <c r="V83" s="35">
        <f>IF($C83="","",IF(COUNT($R83:$U83)=4,SUM($R83:$U83),""))</f>
        <v/>
      </c>
      <c r="W83" s="35">
        <f>IF($V83="","",IFERROR(MAX(Assumptions!$B$9,$V83*(1-MIN(IF($N83="",0,$N83),Assumptions!$B$10))),""))</f>
        <v/>
      </c>
      <c r="X83" s="21">
        <f>IF($C83="","",IF(OR($A83="",$B83="",$D83="",$E83="",$F83="",$G83="",$H83="",$I83="",$J83="",$L83=""),"Check required inputs",IF(OR($O83="",$P83="",$Q83="",$R83="",$S83="",$V83="",$W83=""),"Check pricing choices",IF(IFERROR($N83&gt;Assumptions!$B$10,FALSE),"Discount exceeds editable limit",IF($J83="To be confirmed","Confirm preparation responsibility",IF($W83=Assumptions!$B$9,"Minimum amount applied, review","Ready for human review"))))))</f>
        <v/>
      </c>
    </row>
    <row r="84">
      <c r="A84" s="31" t="n"/>
      <c r="B84" s="14" t="n"/>
      <c r="C84" s="14" t="n"/>
      <c r="D84" s="14" t="n"/>
      <c r="E84" s="14" t="n"/>
      <c r="F84" s="14" t="n"/>
      <c r="G84" s="32" t="n"/>
      <c r="H84" s="14" t="n"/>
      <c r="I84" s="14" t="n"/>
      <c r="J84" s="14" t="n"/>
      <c r="K84" s="33" t="n"/>
      <c r="L84" s="14" t="n"/>
      <c r="M84" s="34" t="n"/>
      <c r="N84" s="18" t="n"/>
      <c r="O84" s="37">
        <f>IF($C84="","",Assumptions!$B$5)</f>
        <v/>
      </c>
      <c r="P84" s="38">
        <f>IF($C84="","",IFERROR(VLOOKUP($H84,Assumptions!$A$18:$B$20,2,FALSE),""))</f>
        <v/>
      </c>
      <c r="Q84" s="38">
        <f>IF($C84="","",IFERROR(VLOOKUP($I84,Assumptions!$A$23:$B$26,2,FALSE),""))</f>
        <v/>
      </c>
      <c r="R84" s="37">
        <f>IF(OR($C84="",$G84="",$P84="",$Q84=""),"",IFERROR($G84*$O84*$P84*$Q84,""))</f>
        <v/>
      </c>
      <c r="S84" s="37">
        <f>IF($C84="","",IFERROR(VLOOKUP($J84,Assumptions!$A$29:$B$32,2,FALSE),""))</f>
        <v/>
      </c>
      <c r="T84" s="37">
        <f>IF(OR($C84="",$G84="",$P84="",$Q84=""),"",IFERROR(IF($K84="",0,$K84)*$G84*Assumptions!$B$6*$P84*$Q84,""))</f>
        <v/>
      </c>
      <c r="U84" s="37">
        <f>IF($C84="","",IFERROR(MAX(0,IF($M84="",0,$M84)-Assumptions!$B$7)*Assumptions!$B$8,""))</f>
        <v/>
      </c>
      <c r="V84" s="37">
        <f>IF($C84="","",IF(COUNT($R84:$U84)=4,SUM($R84:$U84),""))</f>
        <v/>
      </c>
      <c r="W84" s="37">
        <f>IF($V84="","",IFERROR(MAX(Assumptions!$B$9,$V84*(1-MIN(IF($N84="",0,$N84),Assumptions!$B$10))),""))</f>
        <v/>
      </c>
      <c r="X84" s="24">
        <f>IF($C84="","",IF(OR($A84="",$B84="",$D84="",$E84="",$F84="",$G84="",$H84="",$I84="",$J84="",$L84=""),"Check required inputs",IF(OR($O84="",$P84="",$Q84="",$R84="",$S84="",$V84="",$W84=""),"Check pricing choices",IF(IFERROR($N84&gt;Assumptions!$B$10,FALSE),"Discount exceeds editable limit",IF($J84="To be confirmed","Confirm preparation responsibility",IF($W84=Assumptions!$B$9,"Minimum amount applied, review","Ready for human review"))))))</f>
        <v/>
      </c>
    </row>
    <row r="85">
      <c r="A85" s="31" t="n"/>
      <c r="B85" s="14" t="n"/>
      <c r="C85" s="14" t="n"/>
      <c r="D85" s="14" t="n"/>
      <c r="E85" s="14" t="n"/>
      <c r="F85" s="14" t="n"/>
      <c r="G85" s="32" t="n"/>
      <c r="H85" s="14" t="n"/>
      <c r="I85" s="14" t="n"/>
      <c r="J85" s="14" t="n"/>
      <c r="K85" s="33" t="n"/>
      <c r="L85" s="14" t="n"/>
      <c r="M85" s="34" t="n"/>
      <c r="N85" s="18" t="n"/>
      <c r="O85" s="35">
        <f>IF($C85="","",Assumptions!$B$5)</f>
        <v/>
      </c>
      <c r="P85" s="36">
        <f>IF($C85="","",IFERROR(VLOOKUP($H85,Assumptions!$A$18:$B$20,2,FALSE),""))</f>
        <v/>
      </c>
      <c r="Q85" s="36">
        <f>IF($C85="","",IFERROR(VLOOKUP($I85,Assumptions!$A$23:$B$26,2,FALSE),""))</f>
        <v/>
      </c>
      <c r="R85" s="35">
        <f>IF(OR($C85="",$G85="",$P85="",$Q85=""),"",IFERROR($G85*$O85*$P85*$Q85,""))</f>
        <v/>
      </c>
      <c r="S85" s="35">
        <f>IF($C85="","",IFERROR(VLOOKUP($J85,Assumptions!$A$29:$B$32,2,FALSE),""))</f>
        <v/>
      </c>
      <c r="T85" s="35">
        <f>IF(OR($C85="",$G85="",$P85="",$Q85=""),"",IFERROR(IF($K85="",0,$K85)*$G85*Assumptions!$B$6*$P85*$Q85,""))</f>
        <v/>
      </c>
      <c r="U85" s="35">
        <f>IF($C85="","",IFERROR(MAX(0,IF($M85="",0,$M85)-Assumptions!$B$7)*Assumptions!$B$8,""))</f>
        <v/>
      </c>
      <c r="V85" s="35">
        <f>IF($C85="","",IF(COUNT($R85:$U85)=4,SUM($R85:$U85),""))</f>
        <v/>
      </c>
      <c r="W85" s="35">
        <f>IF($V85="","",IFERROR(MAX(Assumptions!$B$9,$V85*(1-MIN(IF($N85="",0,$N85),Assumptions!$B$10))),""))</f>
        <v/>
      </c>
      <c r="X85" s="21">
        <f>IF($C85="","",IF(OR($A85="",$B85="",$D85="",$E85="",$F85="",$G85="",$H85="",$I85="",$J85="",$L85=""),"Check required inputs",IF(OR($O85="",$P85="",$Q85="",$R85="",$S85="",$V85="",$W85=""),"Check pricing choices",IF(IFERROR($N85&gt;Assumptions!$B$10,FALSE),"Discount exceeds editable limit",IF($J85="To be confirmed","Confirm preparation responsibility",IF($W85=Assumptions!$B$9,"Minimum amount applied, review","Ready for human review"))))))</f>
        <v/>
      </c>
    </row>
    <row r="86">
      <c r="A86" s="31" t="n"/>
      <c r="B86" s="14" t="n"/>
      <c r="C86" s="14" t="n"/>
      <c r="D86" s="14" t="n"/>
      <c r="E86" s="14" t="n"/>
      <c r="F86" s="14" t="n"/>
      <c r="G86" s="32" t="n"/>
      <c r="H86" s="14" t="n"/>
      <c r="I86" s="14" t="n"/>
      <c r="J86" s="14" t="n"/>
      <c r="K86" s="33" t="n"/>
      <c r="L86" s="14" t="n"/>
      <c r="M86" s="34" t="n"/>
      <c r="N86" s="18" t="n"/>
      <c r="O86" s="37">
        <f>IF($C86="","",Assumptions!$B$5)</f>
        <v/>
      </c>
      <c r="P86" s="38">
        <f>IF($C86="","",IFERROR(VLOOKUP($H86,Assumptions!$A$18:$B$20,2,FALSE),""))</f>
        <v/>
      </c>
      <c r="Q86" s="38">
        <f>IF($C86="","",IFERROR(VLOOKUP($I86,Assumptions!$A$23:$B$26,2,FALSE),""))</f>
        <v/>
      </c>
      <c r="R86" s="37">
        <f>IF(OR($C86="",$G86="",$P86="",$Q86=""),"",IFERROR($G86*$O86*$P86*$Q86,""))</f>
        <v/>
      </c>
      <c r="S86" s="37">
        <f>IF($C86="","",IFERROR(VLOOKUP($J86,Assumptions!$A$29:$B$32,2,FALSE),""))</f>
        <v/>
      </c>
      <c r="T86" s="37">
        <f>IF(OR($C86="",$G86="",$P86="",$Q86=""),"",IFERROR(IF($K86="",0,$K86)*$G86*Assumptions!$B$6*$P86*$Q86,""))</f>
        <v/>
      </c>
      <c r="U86" s="37">
        <f>IF($C86="","",IFERROR(MAX(0,IF($M86="",0,$M86)-Assumptions!$B$7)*Assumptions!$B$8,""))</f>
        <v/>
      </c>
      <c r="V86" s="37">
        <f>IF($C86="","",IF(COUNT($R86:$U86)=4,SUM($R86:$U86),""))</f>
        <v/>
      </c>
      <c r="W86" s="37">
        <f>IF($V86="","",IFERROR(MAX(Assumptions!$B$9,$V86*(1-MIN(IF($N86="",0,$N86),Assumptions!$B$10))),""))</f>
        <v/>
      </c>
      <c r="X86" s="24">
        <f>IF($C86="","",IF(OR($A86="",$B86="",$D86="",$E86="",$F86="",$G86="",$H86="",$I86="",$J86="",$L86=""),"Check required inputs",IF(OR($O86="",$P86="",$Q86="",$R86="",$S86="",$V86="",$W86=""),"Check pricing choices",IF(IFERROR($N86&gt;Assumptions!$B$10,FALSE),"Discount exceeds editable limit",IF($J86="To be confirmed","Confirm preparation responsibility",IF($W86=Assumptions!$B$9,"Minimum amount applied, review","Ready for human review"))))))</f>
        <v/>
      </c>
    </row>
    <row r="87">
      <c r="A87" s="31" t="n"/>
      <c r="B87" s="14" t="n"/>
      <c r="C87" s="14" t="n"/>
      <c r="D87" s="14" t="n"/>
      <c r="E87" s="14" t="n"/>
      <c r="F87" s="14" t="n"/>
      <c r="G87" s="32" t="n"/>
      <c r="H87" s="14" t="n"/>
      <c r="I87" s="14" t="n"/>
      <c r="J87" s="14" t="n"/>
      <c r="K87" s="33" t="n"/>
      <c r="L87" s="14" t="n"/>
      <c r="M87" s="34" t="n"/>
      <c r="N87" s="18" t="n"/>
      <c r="O87" s="35">
        <f>IF($C87="","",Assumptions!$B$5)</f>
        <v/>
      </c>
      <c r="P87" s="36">
        <f>IF($C87="","",IFERROR(VLOOKUP($H87,Assumptions!$A$18:$B$20,2,FALSE),""))</f>
        <v/>
      </c>
      <c r="Q87" s="36">
        <f>IF($C87="","",IFERROR(VLOOKUP($I87,Assumptions!$A$23:$B$26,2,FALSE),""))</f>
        <v/>
      </c>
      <c r="R87" s="35">
        <f>IF(OR($C87="",$G87="",$P87="",$Q87=""),"",IFERROR($G87*$O87*$P87*$Q87,""))</f>
        <v/>
      </c>
      <c r="S87" s="35">
        <f>IF($C87="","",IFERROR(VLOOKUP($J87,Assumptions!$A$29:$B$32,2,FALSE),""))</f>
        <v/>
      </c>
      <c r="T87" s="35">
        <f>IF(OR($C87="",$G87="",$P87="",$Q87=""),"",IFERROR(IF($K87="",0,$K87)*$G87*Assumptions!$B$6*$P87*$Q87,""))</f>
        <v/>
      </c>
      <c r="U87" s="35">
        <f>IF($C87="","",IFERROR(MAX(0,IF($M87="",0,$M87)-Assumptions!$B$7)*Assumptions!$B$8,""))</f>
        <v/>
      </c>
      <c r="V87" s="35">
        <f>IF($C87="","",IF(COUNT($R87:$U87)=4,SUM($R87:$U87),""))</f>
        <v/>
      </c>
      <c r="W87" s="35">
        <f>IF($V87="","",IFERROR(MAX(Assumptions!$B$9,$V87*(1-MIN(IF($N87="",0,$N87),Assumptions!$B$10))),""))</f>
        <v/>
      </c>
      <c r="X87" s="21">
        <f>IF($C87="","",IF(OR($A87="",$B87="",$D87="",$E87="",$F87="",$G87="",$H87="",$I87="",$J87="",$L87=""),"Check required inputs",IF(OR($O87="",$P87="",$Q87="",$R87="",$S87="",$V87="",$W87=""),"Check pricing choices",IF(IFERROR($N87&gt;Assumptions!$B$10,FALSE),"Discount exceeds editable limit",IF($J87="To be confirmed","Confirm preparation responsibility",IF($W87=Assumptions!$B$9,"Minimum amount applied, review","Ready for human review"))))))</f>
        <v/>
      </c>
    </row>
    <row r="88">
      <c r="A88" s="31" t="n"/>
      <c r="B88" s="14" t="n"/>
      <c r="C88" s="14" t="n"/>
      <c r="D88" s="14" t="n"/>
      <c r="E88" s="14" t="n"/>
      <c r="F88" s="14" t="n"/>
      <c r="G88" s="32" t="n"/>
      <c r="H88" s="14" t="n"/>
      <c r="I88" s="14" t="n"/>
      <c r="J88" s="14" t="n"/>
      <c r="K88" s="33" t="n"/>
      <c r="L88" s="14" t="n"/>
      <c r="M88" s="34" t="n"/>
      <c r="N88" s="18" t="n"/>
      <c r="O88" s="37">
        <f>IF($C88="","",Assumptions!$B$5)</f>
        <v/>
      </c>
      <c r="P88" s="38">
        <f>IF($C88="","",IFERROR(VLOOKUP($H88,Assumptions!$A$18:$B$20,2,FALSE),""))</f>
        <v/>
      </c>
      <c r="Q88" s="38">
        <f>IF($C88="","",IFERROR(VLOOKUP($I88,Assumptions!$A$23:$B$26,2,FALSE),""))</f>
        <v/>
      </c>
      <c r="R88" s="37">
        <f>IF(OR($C88="",$G88="",$P88="",$Q88=""),"",IFERROR($G88*$O88*$P88*$Q88,""))</f>
        <v/>
      </c>
      <c r="S88" s="37">
        <f>IF($C88="","",IFERROR(VLOOKUP($J88,Assumptions!$A$29:$B$32,2,FALSE),""))</f>
        <v/>
      </c>
      <c r="T88" s="37">
        <f>IF(OR($C88="",$G88="",$P88="",$Q88=""),"",IFERROR(IF($K88="",0,$K88)*$G88*Assumptions!$B$6*$P88*$Q88,""))</f>
        <v/>
      </c>
      <c r="U88" s="37">
        <f>IF($C88="","",IFERROR(MAX(0,IF($M88="",0,$M88)-Assumptions!$B$7)*Assumptions!$B$8,""))</f>
        <v/>
      </c>
      <c r="V88" s="37">
        <f>IF($C88="","",IF(COUNT($R88:$U88)=4,SUM($R88:$U88),""))</f>
        <v/>
      </c>
      <c r="W88" s="37">
        <f>IF($V88="","",IFERROR(MAX(Assumptions!$B$9,$V88*(1-MIN(IF($N88="",0,$N88),Assumptions!$B$10))),""))</f>
        <v/>
      </c>
      <c r="X88" s="24">
        <f>IF($C88="","",IF(OR($A88="",$B88="",$D88="",$E88="",$F88="",$G88="",$H88="",$I88="",$J88="",$L88=""),"Check required inputs",IF(OR($O88="",$P88="",$Q88="",$R88="",$S88="",$V88="",$W88=""),"Check pricing choices",IF(IFERROR($N88&gt;Assumptions!$B$10,FALSE),"Discount exceeds editable limit",IF($J88="To be confirmed","Confirm preparation responsibility",IF($W88=Assumptions!$B$9,"Minimum amount applied, review","Ready for human review"))))))</f>
        <v/>
      </c>
    </row>
    <row r="89">
      <c r="A89" s="31" t="n"/>
      <c r="B89" s="14" t="n"/>
      <c r="C89" s="14" t="n"/>
      <c r="D89" s="14" t="n"/>
      <c r="E89" s="14" t="n"/>
      <c r="F89" s="14" t="n"/>
      <c r="G89" s="32" t="n"/>
      <c r="H89" s="14" t="n"/>
      <c r="I89" s="14" t="n"/>
      <c r="J89" s="14" t="n"/>
      <c r="K89" s="33" t="n"/>
      <c r="L89" s="14" t="n"/>
      <c r="M89" s="34" t="n"/>
      <c r="N89" s="18" t="n"/>
      <c r="O89" s="35">
        <f>IF($C89="","",Assumptions!$B$5)</f>
        <v/>
      </c>
      <c r="P89" s="36">
        <f>IF($C89="","",IFERROR(VLOOKUP($H89,Assumptions!$A$18:$B$20,2,FALSE),""))</f>
        <v/>
      </c>
      <c r="Q89" s="36">
        <f>IF($C89="","",IFERROR(VLOOKUP($I89,Assumptions!$A$23:$B$26,2,FALSE),""))</f>
        <v/>
      </c>
      <c r="R89" s="35">
        <f>IF(OR($C89="",$G89="",$P89="",$Q89=""),"",IFERROR($G89*$O89*$P89*$Q89,""))</f>
        <v/>
      </c>
      <c r="S89" s="35">
        <f>IF($C89="","",IFERROR(VLOOKUP($J89,Assumptions!$A$29:$B$32,2,FALSE),""))</f>
        <v/>
      </c>
      <c r="T89" s="35">
        <f>IF(OR($C89="",$G89="",$P89="",$Q89=""),"",IFERROR(IF($K89="",0,$K89)*$G89*Assumptions!$B$6*$P89*$Q89,""))</f>
        <v/>
      </c>
      <c r="U89" s="35">
        <f>IF($C89="","",IFERROR(MAX(0,IF($M89="",0,$M89)-Assumptions!$B$7)*Assumptions!$B$8,""))</f>
        <v/>
      </c>
      <c r="V89" s="35">
        <f>IF($C89="","",IF(COUNT($R89:$U89)=4,SUM($R89:$U89),""))</f>
        <v/>
      </c>
      <c r="W89" s="35">
        <f>IF($V89="","",IFERROR(MAX(Assumptions!$B$9,$V89*(1-MIN(IF($N89="",0,$N89),Assumptions!$B$10))),""))</f>
        <v/>
      </c>
      <c r="X89" s="21">
        <f>IF($C89="","",IF(OR($A89="",$B89="",$D89="",$E89="",$F89="",$G89="",$H89="",$I89="",$J89="",$L89=""),"Check required inputs",IF(OR($O89="",$P89="",$Q89="",$R89="",$S89="",$V89="",$W89=""),"Check pricing choices",IF(IFERROR($N89&gt;Assumptions!$B$10,FALSE),"Discount exceeds editable limit",IF($J89="To be confirmed","Confirm preparation responsibility",IF($W89=Assumptions!$B$9,"Minimum amount applied, review","Ready for human review"))))))</f>
        <v/>
      </c>
    </row>
    <row r="90">
      <c r="A90" s="31" t="n"/>
      <c r="B90" s="14" t="n"/>
      <c r="C90" s="14" t="n"/>
      <c r="D90" s="14" t="n"/>
      <c r="E90" s="14" t="n"/>
      <c r="F90" s="14" t="n"/>
      <c r="G90" s="32" t="n"/>
      <c r="H90" s="14" t="n"/>
      <c r="I90" s="14" t="n"/>
      <c r="J90" s="14" t="n"/>
      <c r="K90" s="33" t="n"/>
      <c r="L90" s="14" t="n"/>
      <c r="M90" s="34" t="n"/>
      <c r="N90" s="18" t="n"/>
      <c r="O90" s="37">
        <f>IF($C90="","",Assumptions!$B$5)</f>
        <v/>
      </c>
      <c r="P90" s="38">
        <f>IF($C90="","",IFERROR(VLOOKUP($H90,Assumptions!$A$18:$B$20,2,FALSE),""))</f>
        <v/>
      </c>
      <c r="Q90" s="38">
        <f>IF($C90="","",IFERROR(VLOOKUP($I90,Assumptions!$A$23:$B$26,2,FALSE),""))</f>
        <v/>
      </c>
      <c r="R90" s="37">
        <f>IF(OR($C90="",$G90="",$P90="",$Q90=""),"",IFERROR($G90*$O90*$P90*$Q90,""))</f>
        <v/>
      </c>
      <c r="S90" s="37">
        <f>IF($C90="","",IFERROR(VLOOKUP($J90,Assumptions!$A$29:$B$32,2,FALSE),""))</f>
        <v/>
      </c>
      <c r="T90" s="37">
        <f>IF(OR($C90="",$G90="",$P90="",$Q90=""),"",IFERROR(IF($K90="",0,$K90)*$G90*Assumptions!$B$6*$P90*$Q90,""))</f>
        <v/>
      </c>
      <c r="U90" s="37">
        <f>IF($C90="","",IFERROR(MAX(0,IF($M90="",0,$M90)-Assumptions!$B$7)*Assumptions!$B$8,""))</f>
        <v/>
      </c>
      <c r="V90" s="37">
        <f>IF($C90="","",IF(COUNT($R90:$U90)=4,SUM($R90:$U90),""))</f>
        <v/>
      </c>
      <c r="W90" s="37">
        <f>IF($V90="","",IFERROR(MAX(Assumptions!$B$9,$V90*(1-MIN(IF($N90="",0,$N90),Assumptions!$B$10))),""))</f>
        <v/>
      </c>
      <c r="X90" s="24">
        <f>IF($C90="","",IF(OR($A90="",$B90="",$D90="",$E90="",$F90="",$G90="",$H90="",$I90="",$J90="",$L90=""),"Check required inputs",IF(OR($O90="",$P90="",$Q90="",$R90="",$S90="",$V90="",$W90=""),"Check pricing choices",IF(IFERROR($N90&gt;Assumptions!$B$10,FALSE),"Discount exceeds editable limit",IF($J90="To be confirmed","Confirm preparation responsibility",IF($W90=Assumptions!$B$9,"Minimum amount applied, review","Ready for human review"))))))</f>
        <v/>
      </c>
    </row>
    <row r="91">
      <c r="A91" s="31" t="n"/>
      <c r="B91" s="14" t="n"/>
      <c r="C91" s="14" t="n"/>
      <c r="D91" s="14" t="n"/>
      <c r="E91" s="14" t="n"/>
      <c r="F91" s="14" t="n"/>
      <c r="G91" s="32" t="n"/>
      <c r="H91" s="14" t="n"/>
      <c r="I91" s="14" t="n"/>
      <c r="J91" s="14" t="n"/>
      <c r="K91" s="33" t="n"/>
      <c r="L91" s="14" t="n"/>
      <c r="M91" s="34" t="n"/>
      <c r="N91" s="18" t="n"/>
      <c r="O91" s="35">
        <f>IF($C91="","",Assumptions!$B$5)</f>
        <v/>
      </c>
      <c r="P91" s="36">
        <f>IF($C91="","",IFERROR(VLOOKUP($H91,Assumptions!$A$18:$B$20,2,FALSE),""))</f>
        <v/>
      </c>
      <c r="Q91" s="36">
        <f>IF($C91="","",IFERROR(VLOOKUP($I91,Assumptions!$A$23:$B$26,2,FALSE),""))</f>
        <v/>
      </c>
      <c r="R91" s="35">
        <f>IF(OR($C91="",$G91="",$P91="",$Q91=""),"",IFERROR($G91*$O91*$P91*$Q91,""))</f>
        <v/>
      </c>
      <c r="S91" s="35">
        <f>IF($C91="","",IFERROR(VLOOKUP($J91,Assumptions!$A$29:$B$32,2,FALSE),""))</f>
        <v/>
      </c>
      <c r="T91" s="35">
        <f>IF(OR($C91="",$G91="",$P91="",$Q91=""),"",IFERROR(IF($K91="",0,$K91)*$G91*Assumptions!$B$6*$P91*$Q91,""))</f>
        <v/>
      </c>
      <c r="U91" s="35">
        <f>IF($C91="","",IFERROR(MAX(0,IF($M91="",0,$M91)-Assumptions!$B$7)*Assumptions!$B$8,""))</f>
        <v/>
      </c>
      <c r="V91" s="35">
        <f>IF($C91="","",IF(COUNT($R91:$U91)=4,SUM($R91:$U91),""))</f>
        <v/>
      </c>
      <c r="W91" s="35">
        <f>IF($V91="","",IFERROR(MAX(Assumptions!$B$9,$V91*(1-MIN(IF($N91="",0,$N91),Assumptions!$B$10))),""))</f>
        <v/>
      </c>
      <c r="X91" s="21">
        <f>IF($C91="","",IF(OR($A91="",$B91="",$D91="",$E91="",$F91="",$G91="",$H91="",$I91="",$J91="",$L91=""),"Check required inputs",IF(OR($O91="",$P91="",$Q91="",$R91="",$S91="",$V91="",$W91=""),"Check pricing choices",IF(IFERROR($N91&gt;Assumptions!$B$10,FALSE),"Discount exceeds editable limit",IF($J91="To be confirmed","Confirm preparation responsibility",IF($W91=Assumptions!$B$9,"Minimum amount applied, review","Ready for human review"))))))</f>
        <v/>
      </c>
    </row>
    <row r="92">
      <c r="A92" s="31" t="n"/>
      <c r="B92" s="14" t="n"/>
      <c r="C92" s="14" t="n"/>
      <c r="D92" s="14" t="n"/>
      <c r="E92" s="14" t="n"/>
      <c r="F92" s="14" t="n"/>
      <c r="G92" s="32" t="n"/>
      <c r="H92" s="14" t="n"/>
      <c r="I92" s="14" t="n"/>
      <c r="J92" s="14" t="n"/>
      <c r="K92" s="33" t="n"/>
      <c r="L92" s="14" t="n"/>
      <c r="M92" s="34" t="n"/>
      <c r="N92" s="18" t="n"/>
      <c r="O92" s="37">
        <f>IF($C92="","",Assumptions!$B$5)</f>
        <v/>
      </c>
      <c r="P92" s="38">
        <f>IF($C92="","",IFERROR(VLOOKUP($H92,Assumptions!$A$18:$B$20,2,FALSE),""))</f>
        <v/>
      </c>
      <c r="Q92" s="38">
        <f>IF($C92="","",IFERROR(VLOOKUP($I92,Assumptions!$A$23:$B$26,2,FALSE),""))</f>
        <v/>
      </c>
      <c r="R92" s="37">
        <f>IF(OR($C92="",$G92="",$P92="",$Q92=""),"",IFERROR($G92*$O92*$P92*$Q92,""))</f>
        <v/>
      </c>
      <c r="S92" s="37">
        <f>IF($C92="","",IFERROR(VLOOKUP($J92,Assumptions!$A$29:$B$32,2,FALSE),""))</f>
        <v/>
      </c>
      <c r="T92" s="37">
        <f>IF(OR($C92="",$G92="",$P92="",$Q92=""),"",IFERROR(IF($K92="",0,$K92)*$G92*Assumptions!$B$6*$P92*$Q92,""))</f>
        <v/>
      </c>
      <c r="U92" s="37">
        <f>IF($C92="","",IFERROR(MAX(0,IF($M92="",0,$M92)-Assumptions!$B$7)*Assumptions!$B$8,""))</f>
        <v/>
      </c>
      <c r="V92" s="37">
        <f>IF($C92="","",IF(COUNT($R92:$U92)=4,SUM($R92:$U92),""))</f>
        <v/>
      </c>
      <c r="W92" s="37">
        <f>IF($V92="","",IFERROR(MAX(Assumptions!$B$9,$V92*(1-MIN(IF($N92="",0,$N92),Assumptions!$B$10))),""))</f>
        <v/>
      </c>
      <c r="X92" s="24">
        <f>IF($C92="","",IF(OR($A92="",$B92="",$D92="",$E92="",$F92="",$G92="",$H92="",$I92="",$J92="",$L92=""),"Check required inputs",IF(OR($O92="",$P92="",$Q92="",$R92="",$S92="",$V92="",$W92=""),"Check pricing choices",IF(IFERROR($N92&gt;Assumptions!$B$10,FALSE),"Discount exceeds editable limit",IF($J92="To be confirmed","Confirm preparation responsibility",IF($W92=Assumptions!$B$9,"Minimum amount applied, review","Ready for human review"))))))</f>
        <v/>
      </c>
    </row>
    <row r="93">
      <c r="A93" s="31" t="n"/>
      <c r="B93" s="14" t="n"/>
      <c r="C93" s="14" t="n"/>
      <c r="D93" s="14" t="n"/>
      <c r="E93" s="14" t="n"/>
      <c r="F93" s="14" t="n"/>
      <c r="G93" s="32" t="n"/>
      <c r="H93" s="14" t="n"/>
      <c r="I93" s="14" t="n"/>
      <c r="J93" s="14" t="n"/>
      <c r="K93" s="33" t="n"/>
      <c r="L93" s="14" t="n"/>
      <c r="M93" s="34" t="n"/>
      <c r="N93" s="18" t="n"/>
      <c r="O93" s="35">
        <f>IF($C93="","",Assumptions!$B$5)</f>
        <v/>
      </c>
      <c r="P93" s="36">
        <f>IF($C93="","",IFERROR(VLOOKUP($H93,Assumptions!$A$18:$B$20,2,FALSE),""))</f>
        <v/>
      </c>
      <c r="Q93" s="36">
        <f>IF($C93="","",IFERROR(VLOOKUP($I93,Assumptions!$A$23:$B$26,2,FALSE),""))</f>
        <v/>
      </c>
      <c r="R93" s="35">
        <f>IF(OR($C93="",$G93="",$P93="",$Q93=""),"",IFERROR($G93*$O93*$P93*$Q93,""))</f>
        <v/>
      </c>
      <c r="S93" s="35">
        <f>IF($C93="","",IFERROR(VLOOKUP($J93,Assumptions!$A$29:$B$32,2,FALSE),""))</f>
        <v/>
      </c>
      <c r="T93" s="35">
        <f>IF(OR($C93="",$G93="",$P93="",$Q93=""),"",IFERROR(IF($K93="",0,$K93)*$G93*Assumptions!$B$6*$P93*$Q93,""))</f>
        <v/>
      </c>
      <c r="U93" s="35">
        <f>IF($C93="","",IFERROR(MAX(0,IF($M93="",0,$M93)-Assumptions!$B$7)*Assumptions!$B$8,""))</f>
        <v/>
      </c>
      <c r="V93" s="35">
        <f>IF($C93="","",IF(COUNT($R93:$U93)=4,SUM($R93:$U93),""))</f>
        <v/>
      </c>
      <c r="W93" s="35">
        <f>IF($V93="","",IFERROR(MAX(Assumptions!$B$9,$V93*(1-MIN(IF($N93="",0,$N93),Assumptions!$B$10))),""))</f>
        <v/>
      </c>
      <c r="X93" s="21">
        <f>IF($C93="","",IF(OR($A93="",$B93="",$D93="",$E93="",$F93="",$G93="",$H93="",$I93="",$J93="",$L93=""),"Check required inputs",IF(OR($O93="",$P93="",$Q93="",$R93="",$S93="",$V93="",$W93=""),"Check pricing choices",IF(IFERROR($N93&gt;Assumptions!$B$10,FALSE),"Discount exceeds editable limit",IF($J93="To be confirmed","Confirm preparation responsibility",IF($W93=Assumptions!$B$9,"Minimum amount applied, review","Ready for human review"))))))</f>
        <v/>
      </c>
    </row>
    <row r="94">
      <c r="A94" s="31" t="n"/>
      <c r="B94" s="14" t="n"/>
      <c r="C94" s="14" t="n"/>
      <c r="D94" s="14" t="n"/>
      <c r="E94" s="14" t="n"/>
      <c r="F94" s="14" t="n"/>
      <c r="G94" s="32" t="n"/>
      <c r="H94" s="14" t="n"/>
      <c r="I94" s="14" t="n"/>
      <c r="J94" s="14" t="n"/>
      <c r="K94" s="33" t="n"/>
      <c r="L94" s="14" t="n"/>
      <c r="M94" s="34" t="n"/>
      <c r="N94" s="18" t="n"/>
      <c r="O94" s="37">
        <f>IF($C94="","",Assumptions!$B$5)</f>
        <v/>
      </c>
      <c r="P94" s="38">
        <f>IF($C94="","",IFERROR(VLOOKUP($H94,Assumptions!$A$18:$B$20,2,FALSE),""))</f>
        <v/>
      </c>
      <c r="Q94" s="38">
        <f>IF($C94="","",IFERROR(VLOOKUP($I94,Assumptions!$A$23:$B$26,2,FALSE),""))</f>
        <v/>
      </c>
      <c r="R94" s="37">
        <f>IF(OR($C94="",$G94="",$P94="",$Q94=""),"",IFERROR($G94*$O94*$P94*$Q94,""))</f>
        <v/>
      </c>
      <c r="S94" s="37">
        <f>IF($C94="","",IFERROR(VLOOKUP($J94,Assumptions!$A$29:$B$32,2,FALSE),""))</f>
        <v/>
      </c>
      <c r="T94" s="37">
        <f>IF(OR($C94="",$G94="",$P94="",$Q94=""),"",IFERROR(IF($K94="",0,$K94)*$G94*Assumptions!$B$6*$P94*$Q94,""))</f>
        <v/>
      </c>
      <c r="U94" s="37">
        <f>IF($C94="","",IFERROR(MAX(0,IF($M94="",0,$M94)-Assumptions!$B$7)*Assumptions!$B$8,""))</f>
        <v/>
      </c>
      <c r="V94" s="37">
        <f>IF($C94="","",IF(COUNT($R94:$U94)=4,SUM($R94:$U94),""))</f>
        <v/>
      </c>
      <c r="W94" s="37">
        <f>IF($V94="","",IFERROR(MAX(Assumptions!$B$9,$V94*(1-MIN(IF($N94="",0,$N94),Assumptions!$B$10))),""))</f>
        <v/>
      </c>
      <c r="X94" s="24">
        <f>IF($C94="","",IF(OR($A94="",$B94="",$D94="",$E94="",$F94="",$G94="",$H94="",$I94="",$J94="",$L94=""),"Check required inputs",IF(OR($O94="",$P94="",$Q94="",$R94="",$S94="",$V94="",$W94=""),"Check pricing choices",IF(IFERROR($N94&gt;Assumptions!$B$10,FALSE),"Discount exceeds editable limit",IF($J94="To be confirmed","Confirm preparation responsibility",IF($W94=Assumptions!$B$9,"Minimum amount applied, review","Ready for human review"))))))</f>
        <v/>
      </c>
    </row>
    <row r="95">
      <c r="A95" s="31" t="n"/>
      <c r="B95" s="14" t="n"/>
      <c r="C95" s="14" t="n"/>
      <c r="D95" s="14" t="n"/>
      <c r="E95" s="14" t="n"/>
      <c r="F95" s="14" t="n"/>
      <c r="G95" s="32" t="n"/>
      <c r="H95" s="14" t="n"/>
      <c r="I95" s="14" t="n"/>
      <c r="J95" s="14" t="n"/>
      <c r="K95" s="33" t="n"/>
      <c r="L95" s="14" t="n"/>
      <c r="M95" s="34" t="n"/>
      <c r="N95" s="18" t="n"/>
      <c r="O95" s="35">
        <f>IF($C95="","",Assumptions!$B$5)</f>
        <v/>
      </c>
      <c r="P95" s="36">
        <f>IF($C95="","",IFERROR(VLOOKUP($H95,Assumptions!$A$18:$B$20,2,FALSE),""))</f>
        <v/>
      </c>
      <c r="Q95" s="36">
        <f>IF($C95="","",IFERROR(VLOOKUP($I95,Assumptions!$A$23:$B$26,2,FALSE),""))</f>
        <v/>
      </c>
      <c r="R95" s="35">
        <f>IF(OR($C95="",$G95="",$P95="",$Q95=""),"",IFERROR($G95*$O95*$P95*$Q95,""))</f>
        <v/>
      </c>
      <c r="S95" s="35">
        <f>IF($C95="","",IFERROR(VLOOKUP($J95,Assumptions!$A$29:$B$32,2,FALSE),""))</f>
        <v/>
      </c>
      <c r="T95" s="35">
        <f>IF(OR($C95="",$G95="",$P95="",$Q95=""),"",IFERROR(IF($K95="",0,$K95)*$G95*Assumptions!$B$6*$P95*$Q95,""))</f>
        <v/>
      </c>
      <c r="U95" s="35">
        <f>IF($C95="","",IFERROR(MAX(0,IF($M95="",0,$M95)-Assumptions!$B$7)*Assumptions!$B$8,""))</f>
        <v/>
      </c>
      <c r="V95" s="35">
        <f>IF($C95="","",IF(COUNT($R95:$U95)=4,SUM($R95:$U95),""))</f>
        <v/>
      </c>
      <c r="W95" s="35">
        <f>IF($V95="","",IFERROR(MAX(Assumptions!$B$9,$V95*(1-MIN(IF($N95="",0,$N95),Assumptions!$B$10))),""))</f>
        <v/>
      </c>
      <c r="X95" s="21">
        <f>IF($C95="","",IF(OR($A95="",$B95="",$D95="",$E95="",$F95="",$G95="",$H95="",$I95="",$J95="",$L95=""),"Check required inputs",IF(OR($O95="",$P95="",$Q95="",$R95="",$S95="",$V95="",$W95=""),"Check pricing choices",IF(IFERROR($N95&gt;Assumptions!$B$10,FALSE),"Discount exceeds editable limit",IF($J95="To be confirmed","Confirm preparation responsibility",IF($W95=Assumptions!$B$9,"Minimum amount applied, review","Ready for human review"))))))</f>
        <v/>
      </c>
    </row>
    <row r="96">
      <c r="A96" s="31" t="n"/>
      <c r="B96" s="14" t="n"/>
      <c r="C96" s="14" t="n"/>
      <c r="D96" s="14" t="n"/>
      <c r="E96" s="14" t="n"/>
      <c r="F96" s="14" t="n"/>
      <c r="G96" s="32" t="n"/>
      <c r="H96" s="14" t="n"/>
      <c r="I96" s="14" t="n"/>
      <c r="J96" s="14" t="n"/>
      <c r="K96" s="33" t="n"/>
      <c r="L96" s="14" t="n"/>
      <c r="M96" s="34" t="n"/>
      <c r="N96" s="18" t="n"/>
      <c r="O96" s="37">
        <f>IF($C96="","",Assumptions!$B$5)</f>
        <v/>
      </c>
      <c r="P96" s="38">
        <f>IF($C96="","",IFERROR(VLOOKUP($H96,Assumptions!$A$18:$B$20,2,FALSE),""))</f>
        <v/>
      </c>
      <c r="Q96" s="38">
        <f>IF($C96="","",IFERROR(VLOOKUP($I96,Assumptions!$A$23:$B$26,2,FALSE),""))</f>
        <v/>
      </c>
      <c r="R96" s="37">
        <f>IF(OR($C96="",$G96="",$P96="",$Q96=""),"",IFERROR($G96*$O96*$P96*$Q96,""))</f>
        <v/>
      </c>
      <c r="S96" s="37">
        <f>IF($C96="","",IFERROR(VLOOKUP($J96,Assumptions!$A$29:$B$32,2,FALSE),""))</f>
        <v/>
      </c>
      <c r="T96" s="37">
        <f>IF(OR($C96="",$G96="",$P96="",$Q96=""),"",IFERROR(IF($K96="",0,$K96)*$G96*Assumptions!$B$6*$P96*$Q96,""))</f>
        <v/>
      </c>
      <c r="U96" s="37">
        <f>IF($C96="","",IFERROR(MAX(0,IF($M96="",0,$M96)-Assumptions!$B$7)*Assumptions!$B$8,""))</f>
        <v/>
      </c>
      <c r="V96" s="37">
        <f>IF($C96="","",IF(COUNT($R96:$U96)=4,SUM($R96:$U96),""))</f>
        <v/>
      </c>
      <c r="W96" s="37">
        <f>IF($V96="","",IFERROR(MAX(Assumptions!$B$9,$V96*(1-MIN(IF($N96="",0,$N96),Assumptions!$B$10))),""))</f>
        <v/>
      </c>
      <c r="X96" s="24">
        <f>IF($C96="","",IF(OR($A96="",$B96="",$D96="",$E96="",$F96="",$G96="",$H96="",$I96="",$J96="",$L96=""),"Check required inputs",IF(OR($O96="",$P96="",$Q96="",$R96="",$S96="",$V96="",$W96=""),"Check pricing choices",IF(IFERROR($N96&gt;Assumptions!$B$10,FALSE),"Discount exceeds editable limit",IF($J96="To be confirmed","Confirm preparation responsibility",IF($W96=Assumptions!$B$9,"Minimum amount applied, review","Ready for human review"))))))</f>
        <v/>
      </c>
    </row>
    <row r="97">
      <c r="A97" s="31" t="n"/>
      <c r="B97" s="14" t="n"/>
      <c r="C97" s="14" t="n"/>
      <c r="D97" s="14" t="n"/>
      <c r="E97" s="14" t="n"/>
      <c r="F97" s="14" t="n"/>
      <c r="G97" s="32" t="n"/>
      <c r="H97" s="14" t="n"/>
      <c r="I97" s="14" t="n"/>
      <c r="J97" s="14" t="n"/>
      <c r="K97" s="33" t="n"/>
      <c r="L97" s="14" t="n"/>
      <c r="M97" s="34" t="n"/>
      <c r="N97" s="18" t="n"/>
      <c r="O97" s="35">
        <f>IF($C97="","",Assumptions!$B$5)</f>
        <v/>
      </c>
      <c r="P97" s="36">
        <f>IF($C97="","",IFERROR(VLOOKUP($H97,Assumptions!$A$18:$B$20,2,FALSE),""))</f>
        <v/>
      </c>
      <c r="Q97" s="36">
        <f>IF($C97="","",IFERROR(VLOOKUP($I97,Assumptions!$A$23:$B$26,2,FALSE),""))</f>
        <v/>
      </c>
      <c r="R97" s="35">
        <f>IF(OR($C97="",$G97="",$P97="",$Q97=""),"",IFERROR($G97*$O97*$P97*$Q97,""))</f>
        <v/>
      </c>
      <c r="S97" s="35">
        <f>IF($C97="","",IFERROR(VLOOKUP($J97,Assumptions!$A$29:$B$32,2,FALSE),""))</f>
        <v/>
      </c>
      <c r="T97" s="35">
        <f>IF(OR($C97="",$G97="",$P97="",$Q97=""),"",IFERROR(IF($K97="",0,$K97)*$G97*Assumptions!$B$6*$P97*$Q97,""))</f>
        <v/>
      </c>
      <c r="U97" s="35">
        <f>IF($C97="","",IFERROR(MAX(0,IF($M97="",0,$M97)-Assumptions!$B$7)*Assumptions!$B$8,""))</f>
        <v/>
      </c>
      <c r="V97" s="35">
        <f>IF($C97="","",IF(COUNT($R97:$U97)=4,SUM($R97:$U97),""))</f>
        <v/>
      </c>
      <c r="W97" s="35">
        <f>IF($V97="","",IFERROR(MAX(Assumptions!$B$9,$V97*(1-MIN(IF($N97="",0,$N97),Assumptions!$B$10))),""))</f>
        <v/>
      </c>
      <c r="X97" s="21">
        <f>IF($C97="","",IF(OR($A97="",$B97="",$D97="",$E97="",$F97="",$G97="",$H97="",$I97="",$J97="",$L97=""),"Check required inputs",IF(OR($O97="",$P97="",$Q97="",$R97="",$S97="",$V97="",$W97=""),"Check pricing choices",IF(IFERROR($N97&gt;Assumptions!$B$10,FALSE),"Discount exceeds editable limit",IF($J97="To be confirmed","Confirm preparation responsibility",IF($W97=Assumptions!$B$9,"Minimum amount applied, review","Ready for human review"))))))</f>
        <v/>
      </c>
    </row>
    <row r="98">
      <c r="A98" s="31" t="n"/>
      <c r="B98" s="14" t="n"/>
      <c r="C98" s="14" t="n"/>
      <c r="D98" s="14" t="n"/>
      <c r="E98" s="14" t="n"/>
      <c r="F98" s="14" t="n"/>
      <c r="G98" s="32" t="n"/>
      <c r="H98" s="14" t="n"/>
      <c r="I98" s="14" t="n"/>
      <c r="J98" s="14" t="n"/>
      <c r="K98" s="33" t="n"/>
      <c r="L98" s="14" t="n"/>
      <c r="M98" s="34" t="n"/>
      <c r="N98" s="18" t="n"/>
      <c r="O98" s="37">
        <f>IF($C98="","",Assumptions!$B$5)</f>
        <v/>
      </c>
      <c r="P98" s="38">
        <f>IF($C98="","",IFERROR(VLOOKUP($H98,Assumptions!$A$18:$B$20,2,FALSE),""))</f>
        <v/>
      </c>
      <c r="Q98" s="38">
        <f>IF($C98="","",IFERROR(VLOOKUP($I98,Assumptions!$A$23:$B$26,2,FALSE),""))</f>
        <v/>
      </c>
      <c r="R98" s="37">
        <f>IF(OR($C98="",$G98="",$P98="",$Q98=""),"",IFERROR($G98*$O98*$P98*$Q98,""))</f>
        <v/>
      </c>
      <c r="S98" s="37">
        <f>IF($C98="","",IFERROR(VLOOKUP($J98,Assumptions!$A$29:$B$32,2,FALSE),""))</f>
        <v/>
      </c>
      <c r="T98" s="37">
        <f>IF(OR($C98="",$G98="",$P98="",$Q98=""),"",IFERROR(IF($K98="",0,$K98)*$G98*Assumptions!$B$6*$P98*$Q98,""))</f>
        <v/>
      </c>
      <c r="U98" s="37">
        <f>IF($C98="","",IFERROR(MAX(0,IF($M98="",0,$M98)-Assumptions!$B$7)*Assumptions!$B$8,""))</f>
        <v/>
      </c>
      <c r="V98" s="37">
        <f>IF($C98="","",IF(COUNT($R98:$U98)=4,SUM($R98:$U98),""))</f>
        <v/>
      </c>
      <c r="W98" s="37">
        <f>IF($V98="","",IFERROR(MAX(Assumptions!$B$9,$V98*(1-MIN(IF($N98="",0,$N98),Assumptions!$B$10))),""))</f>
        <v/>
      </c>
      <c r="X98" s="24">
        <f>IF($C98="","",IF(OR($A98="",$B98="",$D98="",$E98="",$F98="",$G98="",$H98="",$I98="",$J98="",$L98=""),"Check required inputs",IF(OR($O98="",$P98="",$Q98="",$R98="",$S98="",$V98="",$W98=""),"Check pricing choices",IF(IFERROR($N98&gt;Assumptions!$B$10,FALSE),"Discount exceeds editable limit",IF($J98="To be confirmed","Confirm preparation responsibility",IF($W98=Assumptions!$B$9,"Minimum amount applied, review","Ready for human review"))))))</f>
        <v/>
      </c>
    </row>
    <row r="99">
      <c r="A99" s="31" t="n"/>
      <c r="B99" s="14" t="n"/>
      <c r="C99" s="14" t="n"/>
      <c r="D99" s="14" t="n"/>
      <c r="E99" s="14" t="n"/>
      <c r="F99" s="14" t="n"/>
      <c r="G99" s="32" t="n"/>
      <c r="H99" s="14" t="n"/>
      <c r="I99" s="14" t="n"/>
      <c r="J99" s="14" t="n"/>
      <c r="K99" s="33" t="n"/>
      <c r="L99" s="14" t="n"/>
      <c r="M99" s="34" t="n"/>
      <c r="N99" s="18" t="n"/>
      <c r="O99" s="35">
        <f>IF($C99="","",Assumptions!$B$5)</f>
        <v/>
      </c>
      <c r="P99" s="36">
        <f>IF($C99="","",IFERROR(VLOOKUP($H99,Assumptions!$A$18:$B$20,2,FALSE),""))</f>
        <v/>
      </c>
      <c r="Q99" s="36">
        <f>IF($C99="","",IFERROR(VLOOKUP($I99,Assumptions!$A$23:$B$26,2,FALSE),""))</f>
        <v/>
      </c>
      <c r="R99" s="35">
        <f>IF(OR($C99="",$G99="",$P99="",$Q99=""),"",IFERROR($G99*$O99*$P99*$Q99,""))</f>
        <v/>
      </c>
      <c r="S99" s="35">
        <f>IF($C99="","",IFERROR(VLOOKUP($J99,Assumptions!$A$29:$B$32,2,FALSE),""))</f>
        <v/>
      </c>
      <c r="T99" s="35">
        <f>IF(OR($C99="",$G99="",$P99="",$Q99=""),"",IFERROR(IF($K99="",0,$K99)*$G99*Assumptions!$B$6*$P99*$Q99,""))</f>
        <v/>
      </c>
      <c r="U99" s="35">
        <f>IF($C99="","",IFERROR(MAX(0,IF($M99="",0,$M99)-Assumptions!$B$7)*Assumptions!$B$8,""))</f>
        <v/>
      </c>
      <c r="V99" s="35">
        <f>IF($C99="","",IF(COUNT($R99:$U99)=4,SUM($R99:$U99),""))</f>
        <v/>
      </c>
      <c r="W99" s="35">
        <f>IF($V99="","",IFERROR(MAX(Assumptions!$B$9,$V99*(1-MIN(IF($N99="",0,$N99),Assumptions!$B$10))),""))</f>
        <v/>
      </c>
      <c r="X99" s="21">
        <f>IF($C99="","",IF(OR($A99="",$B99="",$D99="",$E99="",$F99="",$G99="",$H99="",$I99="",$J99="",$L99=""),"Check required inputs",IF(OR($O99="",$P99="",$Q99="",$R99="",$S99="",$V99="",$W99=""),"Check pricing choices",IF(IFERROR($N99&gt;Assumptions!$B$10,FALSE),"Discount exceeds editable limit",IF($J99="To be confirmed","Confirm preparation responsibility",IF($W99=Assumptions!$B$9,"Minimum amount applied, review","Ready for human review"))))))</f>
        <v/>
      </c>
    </row>
    <row r="100">
      <c r="A100" s="31" t="n"/>
      <c r="B100" s="14" t="n"/>
      <c r="C100" s="14" t="n"/>
      <c r="D100" s="14" t="n"/>
      <c r="E100" s="14" t="n"/>
      <c r="F100" s="14" t="n"/>
      <c r="G100" s="32" t="n"/>
      <c r="H100" s="14" t="n"/>
      <c r="I100" s="14" t="n"/>
      <c r="J100" s="14" t="n"/>
      <c r="K100" s="33" t="n"/>
      <c r="L100" s="14" t="n"/>
      <c r="M100" s="34" t="n"/>
      <c r="N100" s="18" t="n"/>
      <c r="O100" s="37">
        <f>IF($C100="","",Assumptions!$B$5)</f>
        <v/>
      </c>
      <c r="P100" s="38">
        <f>IF($C100="","",IFERROR(VLOOKUP($H100,Assumptions!$A$18:$B$20,2,FALSE),""))</f>
        <v/>
      </c>
      <c r="Q100" s="38">
        <f>IF($C100="","",IFERROR(VLOOKUP($I100,Assumptions!$A$23:$B$26,2,FALSE),""))</f>
        <v/>
      </c>
      <c r="R100" s="37">
        <f>IF(OR($C100="",$G100="",$P100="",$Q100=""),"",IFERROR($G100*$O100*$P100*$Q100,""))</f>
        <v/>
      </c>
      <c r="S100" s="37">
        <f>IF($C100="","",IFERROR(VLOOKUP($J100,Assumptions!$A$29:$B$32,2,FALSE),""))</f>
        <v/>
      </c>
      <c r="T100" s="37">
        <f>IF(OR($C100="",$G100="",$P100="",$Q100=""),"",IFERROR(IF($K100="",0,$K100)*$G100*Assumptions!$B$6*$P100*$Q100,""))</f>
        <v/>
      </c>
      <c r="U100" s="37">
        <f>IF($C100="","",IFERROR(MAX(0,IF($M100="",0,$M100)-Assumptions!$B$7)*Assumptions!$B$8,""))</f>
        <v/>
      </c>
      <c r="V100" s="37">
        <f>IF($C100="","",IF(COUNT($R100:$U100)=4,SUM($R100:$U100),""))</f>
        <v/>
      </c>
      <c r="W100" s="37">
        <f>IF($V100="","",IFERROR(MAX(Assumptions!$B$9,$V100*(1-MIN(IF($N100="",0,$N100),Assumptions!$B$10))),""))</f>
        <v/>
      </c>
      <c r="X100" s="24">
        <f>IF($C100="","",IF(OR($A100="",$B100="",$D100="",$E100="",$F100="",$G100="",$H100="",$I100="",$J100="",$L100=""),"Check required inputs",IF(OR($O100="",$P100="",$Q100="",$R100="",$S100="",$V100="",$W100=""),"Check pricing choices",IF(IFERROR($N100&gt;Assumptions!$B$10,FALSE),"Discount exceeds editable limit",IF($J100="To be confirmed","Confirm preparation responsibility",IF($W100=Assumptions!$B$9,"Minimum amount applied, review","Ready for human review"))))))</f>
        <v/>
      </c>
    </row>
    <row r="101">
      <c r="A101" s="31" t="n"/>
      <c r="B101" s="14" t="n"/>
      <c r="C101" s="14" t="n"/>
      <c r="D101" s="14" t="n"/>
      <c r="E101" s="14" t="n"/>
      <c r="F101" s="14" t="n"/>
      <c r="G101" s="32" t="n"/>
      <c r="H101" s="14" t="n"/>
      <c r="I101" s="14" t="n"/>
      <c r="J101" s="14" t="n"/>
      <c r="K101" s="33" t="n"/>
      <c r="L101" s="14" t="n"/>
      <c r="M101" s="34" t="n"/>
      <c r="N101" s="18" t="n"/>
      <c r="O101" s="35">
        <f>IF($C101="","",Assumptions!$B$5)</f>
        <v/>
      </c>
      <c r="P101" s="36">
        <f>IF($C101="","",IFERROR(VLOOKUP($H101,Assumptions!$A$18:$B$20,2,FALSE),""))</f>
        <v/>
      </c>
      <c r="Q101" s="36">
        <f>IF($C101="","",IFERROR(VLOOKUP($I101,Assumptions!$A$23:$B$26,2,FALSE),""))</f>
        <v/>
      </c>
      <c r="R101" s="35">
        <f>IF(OR($C101="",$G101="",$P101="",$Q101=""),"",IFERROR($G101*$O101*$P101*$Q101,""))</f>
        <v/>
      </c>
      <c r="S101" s="35">
        <f>IF($C101="","",IFERROR(VLOOKUP($J101,Assumptions!$A$29:$B$32,2,FALSE),""))</f>
        <v/>
      </c>
      <c r="T101" s="35">
        <f>IF(OR($C101="",$G101="",$P101="",$Q101=""),"",IFERROR(IF($K101="",0,$K101)*$G101*Assumptions!$B$6*$P101*$Q101,""))</f>
        <v/>
      </c>
      <c r="U101" s="35">
        <f>IF($C101="","",IFERROR(MAX(0,IF($M101="",0,$M101)-Assumptions!$B$7)*Assumptions!$B$8,""))</f>
        <v/>
      </c>
      <c r="V101" s="35">
        <f>IF($C101="","",IF(COUNT($R101:$U101)=4,SUM($R101:$U101),""))</f>
        <v/>
      </c>
      <c r="W101" s="35">
        <f>IF($V101="","",IFERROR(MAX(Assumptions!$B$9,$V101*(1-MIN(IF($N101="",0,$N101),Assumptions!$B$10))),""))</f>
        <v/>
      </c>
      <c r="X101" s="21">
        <f>IF($C101="","",IF(OR($A101="",$B101="",$D101="",$E101="",$F101="",$G101="",$H101="",$I101="",$J101="",$L101=""),"Check required inputs",IF(OR($O101="",$P101="",$Q101="",$R101="",$S101="",$V101="",$W101=""),"Check pricing choices",IF(IFERROR($N101&gt;Assumptions!$B$10,FALSE),"Discount exceeds editable limit",IF($J101="To be confirmed","Confirm preparation responsibility",IF($W101=Assumptions!$B$9,"Minimum amount applied, review","Ready for human review"))))))</f>
        <v/>
      </c>
    </row>
    <row r="102">
      <c r="A102" s="31" t="n"/>
      <c r="B102" s="14" t="n"/>
      <c r="C102" s="14" t="n"/>
      <c r="D102" s="14" t="n"/>
      <c r="E102" s="14" t="n"/>
      <c r="F102" s="14" t="n"/>
      <c r="G102" s="32" t="n"/>
      <c r="H102" s="14" t="n"/>
      <c r="I102" s="14" t="n"/>
      <c r="J102" s="14" t="n"/>
      <c r="K102" s="33" t="n"/>
      <c r="L102" s="14" t="n"/>
      <c r="M102" s="34" t="n"/>
      <c r="N102" s="18" t="n"/>
      <c r="O102" s="37">
        <f>IF($C102="","",Assumptions!$B$5)</f>
        <v/>
      </c>
      <c r="P102" s="38">
        <f>IF($C102="","",IFERROR(VLOOKUP($H102,Assumptions!$A$18:$B$20,2,FALSE),""))</f>
        <v/>
      </c>
      <c r="Q102" s="38">
        <f>IF($C102="","",IFERROR(VLOOKUP($I102,Assumptions!$A$23:$B$26,2,FALSE),""))</f>
        <v/>
      </c>
      <c r="R102" s="37">
        <f>IF(OR($C102="",$G102="",$P102="",$Q102=""),"",IFERROR($G102*$O102*$P102*$Q102,""))</f>
        <v/>
      </c>
      <c r="S102" s="37">
        <f>IF($C102="","",IFERROR(VLOOKUP($J102,Assumptions!$A$29:$B$32,2,FALSE),""))</f>
        <v/>
      </c>
      <c r="T102" s="37">
        <f>IF(OR($C102="",$G102="",$P102="",$Q102=""),"",IFERROR(IF($K102="",0,$K102)*$G102*Assumptions!$B$6*$P102*$Q102,""))</f>
        <v/>
      </c>
      <c r="U102" s="37">
        <f>IF($C102="","",IFERROR(MAX(0,IF($M102="",0,$M102)-Assumptions!$B$7)*Assumptions!$B$8,""))</f>
        <v/>
      </c>
      <c r="V102" s="37">
        <f>IF($C102="","",IF(COUNT($R102:$U102)=4,SUM($R102:$U102),""))</f>
        <v/>
      </c>
      <c r="W102" s="37">
        <f>IF($V102="","",IFERROR(MAX(Assumptions!$B$9,$V102*(1-MIN(IF($N102="",0,$N102),Assumptions!$B$10))),""))</f>
        <v/>
      </c>
      <c r="X102" s="24">
        <f>IF($C102="","",IF(OR($A102="",$B102="",$D102="",$E102="",$F102="",$G102="",$H102="",$I102="",$J102="",$L102=""),"Check required inputs",IF(OR($O102="",$P102="",$Q102="",$R102="",$S102="",$V102="",$W102=""),"Check pricing choices",IF(IFERROR($N102&gt;Assumptions!$B$10,FALSE),"Discount exceeds editable limit",IF($J102="To be confirmed","Confirm preparation responsibility",IF($W102=Assumptions!$B$9,"Minimum amount applied, review","Ready for human review"))))))</f>
        <v/>
      </c>
    </row>
    <row r="103">
      <c r="A103" s="31" t="n"/>
      <c r="B103" s="14" t="n"/>
      <c r="C103" s="14" t="n"/>
      <c r="D103" s="14" t="n"/>
      <c r="E103" s="14" t="n"/>
      <c r="F103" s="14" t="n"/>
      <c r="G103" s="32" t="n"/>
      <c r="H103" s="14" t="n"/>
      <c r="I103" s="14" t="n"/>
      <c r="J103" s="14" t="n"/>
      <c r="K103" s="33" t="n"/>
      <c r="L103" s="14" t="n"/>
      <c r="M103" s="34" t="n"/>
      <c r="N103" s="18" t="n"/>
      <c r="O103" s="35">
        <f>IF($C103="","",Assumptions!$B$5)</f>
        <v/>
      </c>
      <c r="P103" s="36">
        <f>IF($C103="","",IFERROR(VLOOKUP($H103,Assumptions!$A$18:$B$20,2,FALSE),""))</f>
        <v/>
      </c>
      <c r="Q103" s="36">
        <f>IF($C103="","",IFERROR(VLOOKUP($I103,Assumptions!$A$23:$B$26,2,FALSE),""))</f>
        <v/>
      </c>
      <c r="R103" s="35">
        <f>IF(OR($C103="",$G103="",$P103="",$Q103=""),"",IFERROR($G103*$O103*$P103*$Q103,""))</f>
        <v/>
      </c>
      <c r="S103" s="35">
        <f>IF($C103="","",IFERROR(VLOOKUP($J103,Assumptions!$A$29:$B$32,2,FALSE),""))</f>
        <v/>
      </c>
      <c r="T103" s="35">
        <f>IF(OR($C103="",$G103="",$P103="",$Q103=""),"",IFERROR(IF($K103="",0,$K103)*$G103*Assumptions!$B$6*$P103*$Q103,""))</f>
        <v/>
      </c>
      <c r="U103" s="35">
        <f>IF($C103="","",IFERROR(MAX(0,IF($M103="",0,$M103)-Assumptions!$B$7)*Assumptions!$B$8,""))</f>
        <v/>
      </c>
      <c r="V103" s="35">
        <f>IF($C103="","",IF(COUNT($R103:$U103)=4,SUM($R103:$U103),""))</f>
        <v/>
      </c>
      <c r="W103" s="35">
        <f>IF($V103="","",IFERROR(MAX(Assumptions!$B$9,$V103*(1-MIN(IF($N103="",0,$N103),Assumptions!$B$10))),""))</f>
        <v/>
      </c>
      <c r="X103" s="21">
        <f>IF($C103="","",IF(OR($A103="",$B103="",$D103="",$E103="",$F103="",$G103="",$H103="",$I103="",$J103="",$L103=""),"Check required inputs",IF(OR($O103="",$P103="",$Q103="",$R103="",$S103="",$V103="",$W103=""),"Check pricing choices",IF(IFERROR($N103&gt;Assumptions!$B$10,FALSE),"Discount exceeds editable limit",IF($J103="To be confirmed","Confirm preparation responsibility",IF($W103=Assumptions!$B$9,"Minimum amount applied, review","Ready for human review"))))))</f>
        <v/>
      </c>
    </row>
    <row r="104">
      <c r="A104" s="31" t="n"/>
      <c r="B104" s="14" t="n"/>
      <c r="C104" s="14" t="n"/>
      <c r="D104" s="14" t="n"/>
      <c r="E104" s="14" t="n"/>
      <c r="F104" s="14" t="n"/>
      <c r="G104" s="32" t="n"/>
      <c r="H104" s="14" t="n"/>
      <c r="I104" s="14" t="n"/>
      <c r="J104" s="14" t="n"/>
      <c r="K104" s="33" t="n"/>
      <c r="L104" s="14" t="n"/>
      <c r="M104" s="34" t="n"/>
      <c r="N104" s="18" t="n"/>
      <c r="O104" s="37">
        <f>IF($C104="","",Assumptions!$B$5)</f>
        <v/>
      </c>
      <c r="P104" s="38">
        <f>IF($C104="","",IFERROR(VLOOKUP($H104,Assumptions!$A$18:$B$20,2,FALSE),""))</f>
        <v/>
      </c>
      <c r="Q104" s="38">
        <f>IF($C104="","",IFERROR(VLOOKUP($I104,Assumptions!$A$23:$B$26,2,FALSE),""))</f>
        <v/>
      </c>
      <c r="R104" s="37">
        <f>IF(OR($C104="",$G104="",$P104="",$Q104=""),"",IFERROR($G104*$O104*$P104*$Q104,""))</f>
        <v/>
      </c>
      <c r="S104" s="37">
        <f>IF($C104="","",IFERROR(VLOOKUP($J104,Assumptions!$A$29:$B$32,2,FALSE),""))</f>
        <v/>
      </c>
      <c r="T104" s="37">
        <f>IF(OR($C104="",$G104="",$P104="",$Q104=""),"",IFERROR(IF($K104="",0,$K104)*$G104*Assumptions!$B$6*$P104*$Q104,""))</f>
        <v/>
      </c>
      <c r="U104" s="37">
        <f>IF($C104="","",IFERROR(MAX(0,IF($M104="",0,$M104)-Assumptions!$B$7)*Assumptions!$B$8,""))</f>
        <v/>
      </c>
      <c r="V104" s="37">
        <f>IF($C104="","",IF(COUNT($R104:$U104)=4,SUM($R104:$U104),""))</f>
        <v/>
      </c>
      <c r="W104" s="37">
        <f>IF($V104="","",IFERROR(MAX(Assumptions!$B$9,$V104*(1-MIN(IF($N104="",0,$N104),Assumptions!$B$10))),""))</f>
        <v/>
      </c>
      <c r="X104" s="24">
        <f>IF($C104="","",IF(OR($A104="",$B104="",$D104="",$E104="",$F104="",$G104="",$H104="",$I104="",$J104="",$L104=""),"Check required inputs",IF(OR($O104="",$P104="",$Q104="",$R104="",$S104="",$V104="",$W104=""),"Check pricing choices",IF(IFERROR($N104&gt;Assumptions!$B$10,FALSE),"Discount exceeds editable limit",IF($J104="To be confirmed","Confirm preparation responsibility",IF($W104=Assumptions!$B$9,"Minimum amount applied, review","Ready for human review"))))))</f>
        <v/>
      </c>
    </row>
  </sheetData>
  <autoFilter ref="A4:X104">
    <filterColumn colId="11" hiddenButton="0" showButton="1">
      <filters blank="1">
        <filter val="Draft"/>
        <filter val="Sent"/>
        <filter val="Accepted"/>
        <filter val="Declined"/>
        <filter val="On Hold"/>
      </filters>
    </filterColumn>
  </autoFilter>
  <mergeCells count="1">
    <mergeCell ref="A1:X1"/>
  </mergeCells>
  <conditionalFormatting sqref="L5:L104">
    <cfRule type="expression" priority="1" dxfId="0">
      <formula>AND($C5&lt;&gt;"",$L5="Accepted")</formula>
    </cfRule>
    <cfRule type="expression" priority="2" dxfId="1">
      <formula>AND($C5&lt;&gt;"",$L5="Declined")</formula>
    </cfRule>
  </conditionalFormatting>
  <conditionalFormatting sqref="N5:N104">
    <cfRule type="expression" priority="3" dxfId="1">
      <formula>LEFT($X5,8)="Discount"</formula>
    </cfRule>
  </conditionalFormatting>
  <conditionalFormatting sqref="X5:X104">
    <cfRule type="expression" priority="4" dxfId="0">
      <formula>$X5="Ready for human review"</formula>
    </cfRule>
    <cfRule type="expression" priority="5" dxfId="1">
      <formula>AND($X5&lt;&gt;"",$X5&lt;&gt;"Ready for human review")</formula>
    </cfRule>
  </conditionalFormatting>
  <dataValidations count="11">
    <dataValidation sqref="A5:A104" showDropDown="0" showInputMessage="1" showErrorMessage="1" allowBlank="0" errorTitle="Check estimate date" error="Enter a date within the editable date limits on Assumptions." promptTitle="Estimate date" prompt="Use MM/DD/YYYY within the assumption limits." type="date" errorStyle="stop" operator="between">
      <formula1>Assumptions!$B$13</formula1>
      <formula2>Assumptions!$B$14</formula2>
    </dataValidation>
    <dataValidation sqref="E5:E104" showDropDown="0" showInputMessage="0" showErrorMessage="0" allowBlank="0" errorTitle="Check pest concern" error="Select the available pest concern." type="list" errorStyle="stop">
      <formula1>"Bed bug concern"</formula1>
    </dataValidation>
    <dataValidation sqref="F5:F104" showDropDown="0" showInputMessage="0" showErrorMessage="0" allowBlank="0" errorTitle="Check service" error="Select a listed service." type="list" errorStyle="stop">
      <formula1>"Selected-room treatment,Whole-unit treatment,Turnover treatment"</formula1>
    </dataValidation>
    <dataValidation sqref="G5:G104" showDropDown="0" showInputMessage="0" showErrorMessage="0" allowBlank="0" errorTitle="Check room quantity" error="Enter a whole room quantity within the editable assumption limit." type="whole" errorStyle="stop" operator="between">
      <formula1>1</formula1>
      <formula2>Assumptions!$B$11</formula2>
    </dataValidation>
    <dataValidation sqref="H5:H104" showDropDown="0" showInputMessage="0" showErrorMessage="0" allowBlank="0" errorTitle="Check extent" error="Select Low, Moderate, or High." type="list" errorStyle="stop">
      <formula1>"Low,Moderate,High"</formula1>
    </dataValidation>
    <dataValidation sqref="I5:I104" showDropDown="0" showInputMessage="0" showErrorMessage="0" allowBlank="0" errorTitle="Check method" error="Select a listed treatment method." type="list" errorStyle="stop">
      <formula1>"Conventional multi-step,Heat-focused service,Steam-focused service,Hybrid service"</formula1>
    </dataValidation>
    <dataValidation sqref="J5:J104" showDropDown="0" showInputMessage="0" showErrorMessage="0" allowBlank="0" errorTitle="Check preparation" error="Select a preparation responsibility." type="list" errorStyle="stop">
      <formula1>"Customer completed,Company light prep,Company standard prep,To be confirmed"</formula1>
    </dataValidation>
    <dataValidation sqref="K5:K104" showDropDown="0" showInputMessage="0" showErrorMessage="0" allowBlank="0" errorTitle="Check repeat visits" error="Enter a whole number within the editable repeat visit limit." type="whole" errorStyle="stop" operator="between">
      <formula1>0</formula1>
      <formula2>Assumptions!$B$12</formula2>
    </dataValidation>
    <dataValidation sqref="L5:L104" showDropDown="0" showInputMessage="0" showErrorMessage="0" allowBlank="0" errorTitle="Check status" error="Select a listed estimate status." type="list" errorStyle="stop">
      <formula1>"Draft,Sent,Accepted,Declined,On Hold"</formula1>
    </dataValidation>
    <dataValidation sqref="M5:M104" showDropDown="0" showInputMessage="0" showErrorMessage="0" allowBlank="0" errorTitle="Check travel miles" error="Enter travel miles within the editable assumption limit." type="decimal" errorStyle="stop" operator="between">
      <formula1>0</formula1>
      <formula2>Assumptions!$B$15</formula2>
    </dataValidation>
    <dataValidation sqref="N5:N104" showDropDown="0" showInputMessage="0" showErrorMessage="0" allowBlank="0" errorTitle="Check discount" error="Enter a percentage from 0% through 100%. The pricing cap is on Assumptions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/>
  </sheetPr>
  <dimension ref="A1:F3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9" customWidth="1" min="3" max="3"/>
    <col width="30" customWidth="1" min="4" max="4"/>
    <col width="3" customWidth="1" min="5" max="5"/>
    <col width="3" customWidth="1" min="6" max="6"/>
  </cols>
  <sheetData>
    <row r="1" ht="28" customHeight="1">
      <c r="A1" s="1" t="inlineStr">
        <is>
          <t>Bed Bug Estimate Assumptions</t>
        </is>
      </c>
      <c r="B1" s="27" t="n"/>
      <c r="C1" s="27" t="n"/>
      <c r="D1" s="27" t="n"/>
      <c r="E1" s="27" t="n"/>
      <c r="F1" s="28" t="n"/>
    </row>
    <row r="2" ht="32" customHeight="1">
      <c r="A2" s="2" t="inlineStr">
        <is>
          <t>Editable planning assumptions only. Confirm scope and pricing before use. Method labels are not treatment recommendations.</t>
        </is>
      </c>
    </row>
    <row r="3"/>
    <row r="4">
      <c r="A4" s="3" t="inlineStr">
        <is>
          <t>Assumption</t>
        </is>
      </c>
      <c r="B4" s="3" t="inlineStr">
        <is>
          <t>Editable Value</t>
        </is>
      </c>
      <c r="C4" s="3" t="inlineStr">
        <is>
          <t>Unit</t>
        </is>
      </c>
      <c r="D4" s="3" t="inlineStr">
        <is>
          <t>Pricing Use</t>
        </is>
      </c>
    </row>
    <row r="5">
      <c r="A5" s="21" t="inlineStr">
        <is>
          <t>Base amount per room</t>
        </is>
      </c>
      <c r="B5" s="39" t="n">
        <v>175</v>
      </c>
      <c r="C5" s="21" t="inlineStr">
        <is>
          <t>US dollars</t>
        </is>
      </c>
      <c r="D5" s="21" t="inlineStr">
        <is>
          <t>Initial room pricing</t>
        </is>
      </c>
    </row>
    <row r="6">
      <c r="A6" s="24" t="inlineStr">
        <is>
          <t>Repeat visit amount per room</t>
        </is>
      </c>
      <c r="B6" s="39" t="n">
        <v>85</v>
      </c>
      <c r="C6" s="24" t="inlineStr">
        <is>
          <t>US dollars</t>
        </is>
      </c>
      <c r="D6" s="24" t="inlineStr">
        <is>
          <t>Each planned repeat visit</t>
        </is>
      </c>
    </row>
    <row r="7">
      <c r="A7" s="21" t="inlineStr">
        <is>
          <t>Included travel miles</t>
        </is>
      </c>
      <c r="B7" s="34" t="n">
        <v>20</v>
      </c>
      <c r="C7" s="21" t="inlineStr">
        <is>
          <t>miles</t>
        </is>
      </c>
      <c r="D7" s="21" t="inlineStr">
        <is>
          <t>Travel allowance</t>
        </is>
      </c>
    </row>
    <row r="8">
      <c r="A8" s="24" t="inlineStr">
        <is>
          <t>Excess travel amount per mile</t>
        </is>
      </c>
      <c r="B8" s="39" t="n">
        <v>1.5</v>
      </c>
      <c r="C8" s="24" t="inlineStr">
        <is>
          <t>US dollars</t>
        </is>
      </c>
      <c r="D8" s="24" t="inlineStr">
        <is>
          <t>Miles over the allowance</t>
        </is>
      </c>
    </row>
    <row r="9">
      <c r="A9" s="21" t="inlineStr">
        <is>
          <t>Minimum estimate amount</t>
        </is>
      </c>
      <c r="B9" s="39" t="n">
        <v>450</v>
      </c>
      <c r="C9" s="21" t="inlineStr">
        <is>
          <t>US dollars</t>
        </is>
      </c>
      <c r="D9" s="21" t="inlineStr">
        <is>
          <t>Minimum before final review</t>
        </is>
      </c>
    </row>
    <row r="10">
      <c r="A10" s="24" t="inlineStr">
        <is>
          <t>Maximum discount</t>
        </is>
      </c>
      <c r="B10" s="18" t="n">
        <v>0.15</v>
      </c>
      <c r="C10" s="24" t="inlineStr">
        <is>
          <t>percent</t>
        </is>
      </c>
      <c r="D10" s="24" t="inlineStr">
        <is>
          <t>Formula discount cap</t>
        </is>
      </c>
    </row>
    <row r="11">
      <c r="A11" s="21" t="inlineStr">
        <is>
          <t>Maximum room quantity</t>
        </is>
      </c>
      <c r="B11" s="32" t="n">
        <v>25</v>
      </c>
      <c r="C11" s="21" t="inlineStr">
        <is>
          <t>rooms</t>
        </is>
      </c>
      <c r="D11" s="21" t="inlineStr">
        <is>
          <t>Entry validation limit</t>
        </is>
      </c>
    </row>
    <row r="12">
      <c r="A12" s="24" t="inlineStr">
        <is>
          <t>Maximum repeat visit quantity</t>
        </is>
      </c>
      <c r="B12" s="33" t="n">
        <v>5</v>
      </c>
      <c r="C12" s="24" t="inlineStr">
        <is>
          <t>visits</t>
        </is>
      </c>
      <c r="D12" s="24" t="inlineStr">
        <is>
          <t>Entry validation limit</t>
        </is>
      </c>
    </row>
    <row r="13">
      <c r="A13" s="21" t="inlineStr">
        <is>
          <t>Earliest estimate date</t>
        </is>
      </c>
      <c r="B13" s="31" t="n">
        <v>45911</v>
      </c>
      <c r="C13" s="21" t="inlineStr">
        <is>
          <t>date</t>
        </is>
      </c>
      <c r="D13" s="21" t="inlineStr">
        <is>
          <t>Entry validation limit</t>
        </is>
      </c>
    </row>
    <row r="14">
      <c r="A14" s="24" t="inlineStr">
        <is>
          <t>Latest estimate date</t>
        </is>
      </c>
      <c r="B14" s="31" t="n">
        <v>47006</v>
      </c>
      <c r="C14" s="24" t="inlineStr">
        <is>
          <t>date</t>
        </is>
      </c>
      <c r="D14" s="24" t="inlineStr">
        <is>
          <t>Entry validation limit</t>
        </is>
      </c>
    </row>
    <row r="15">
      <c r="A15" s="21" t="inlineStr">
        <is>
          <t>Maximum travel miles</t>
        </is>
      </c>
      <c r="B15" s="34" t="n">
        <v>300</v>
      </c>
      <c r="C15" s="21" t="inlineStr">
        <is>
          <t>miles</t>
        </is>
      </c>
      <c r="D15" s="21" t="inlineStr">
        <is>
          <t>Entry validation limit</t>
        </is>
      </c>
    </row>
    <row r="16"/>
    <row r="17">
      <c r="A17" s="3" t="inlineStr">
        <is>
          <t>Infestation Extent</t>
        </is>
      </c>
      <c r="B17" s="3" t="inlineStr">
        <is>
          <t>Multiplier</t>
        </is>
      </c>
      <c r="C17" s="3" t="inlineStr">
        <is>
          <t>Planning Note</t>
        </is>
      </c>
    </row>
    <row r="18">
      <c r="A18" s="14" t="inlineStr">
        <is>
          <t>Low</t>
        </is>
      </c>
      <c r="B18" s="40" t="n">
        <v>0.9</v>
      </c>
      <c r="C18" s="24" t="inlineStr">
        <is>
          <t>Editable estimating factor</t>
        </is>
      </c>
    </row>
    <row r="19">
      <c r="A19" s="14" t="inlineStr">
        <is>
          <t>Moderate</t>
        </is>
      </c>
      <c r="B19" s="40" t="n">
        <v>1</v>
      </c>
      <c r="C19" s="21" t="inlineStr">
        <is>
          <t>Editable estimating factor</t>
        </is>
      </c>
    </row>
    <row r="20">
      <c r="A20" s="14" t="inlineStr">
        <is>
          <t>High</t>
        </is>
      </c>
      <c r="B20" s="40" t="n">
        <v>1.3</v>
      </c>
      <c r="C20" s="24" t="inlineStr">
        <is>
          <t>Editable estimating factor</t>
        </is>
      </c>
    </row>
    <row r="21"/>
    <row r="22">
      <c r="A22" s="3" t="inlineStr">
        <is>
          <t>Treatment Method</t>
        </is>
      </c>
      <c r="B22" s="3" t="inlineStr">
        <is>
          <t>Multiplier</t>
        </is>
      </c>
      <c r="C22" s="3" t="inlineStr">
        <is>
          <t>Planning Note</t>
        </is>
      </c>
    </row>
    <row r="23">
      <c r="A23" s="14" t="inlineStr">
        <is>
          <t>Conventional multi-step</t>
        </is>
      </c>
      <c r="B23" s="40" t="n">
        <v>1</v>
      </c>
      <c r="C23" s="21" t="inlineStr">
        <is>
          <t>Planning label only</t>
        </is>
      </c>
    </row>
    <row r="24">
      <c r="A24" s="14" t="inlineStr">
        <is>
          <t>Heat-focused service</t>
        </is>
      </c>
      <c r="B24" s="40" t="n">
        <v>1.6</v>
      </c>
      <c r="C24" s="24" t="inlineStr">
        <is>
          <t>Planning label only</t>
        </is>
      </c>
    </row>
    <row r="25">
      <c r="A25" s="14" t="inlineStr">
        <is>
          <t>Steam-focused service</t>
        </is>
      </c>
      <c r="B25" s="40" t="n">
        <v>1.2</v>
      </c>
      <c r="C25" s="21" t="inlineStr">
        <is>
          <t>Planning label only</t>
        </is>
      </c>
    </row>
    <row r="26">
      <c r="A26" s="14" t="inlineStr">
        <is>
          <t>Hybrid service</t>
        </is>
      </c>
      <c r="B26" s="40" t="n">
        <v>1.4</v>
      </c>
      <c r="C26" s="24" t="inlineStr">
        <is>
          <t>Planning label only</t>
        </is>
      </c>
    </row>
    <row r="27"/>
    <row r="28">
      <c r="A28" s="3" t="inlineStr">
        <is>
          <t>Preparation Responsibility</t>
        </is>
      </c>
      <c r="B28" s="3" t="inlineStr">
        <is>
          <t>Amount</t>
        </is>
      </c>
      <c r="C28" s="3" t="inlineStr">
        <is>
          <t>Planning Note</t>
        </is>
      </c>
    </row>
    <row r="29">
      <c r="A29" s="14" t="inlineStr">
        <is>
          <t>Customer completed</t>
        </is>
      </c>
      <c r="B29" s="39" t="n">
        <v>0</v>
      </c>
      <c r="C29" s="21" t="inlineStr">
        <is>
          <t>No company preparation amount</t>
        </is>
      </c>
    </row>
    <row r="30">
      <c r="A30" s="14" t="inlineStr">
        <is>
          <t>Company light prep</t>
        </is>
      </c>
      <c r="B30" s="39" t="n">
        <v>95</v>
      </c>
      <c r="C30" s="24" t="inlineStr">
        <is>
          <t>Editable preparation amount</t>
        </is>
      </c>
    </row>
    <row r="31">
      <c r="A31" s="14" t="inlineStr">
        <is>
          <t>Company standard prep</t>
        </is>
      </c>
      <c r="B31" s="39" t="n">
        <v>225</v>
      </c>
      <c r="C31" s="21" t="inlineStr">
        <is>
          <t>Editable preparation amount</t>
        </is>
      </c>
    </row>
    <row r="32">
      <c r="A32" s="14" t="inlineStr">
        <is>
          <t>To be confirmed</t>
        </is>
      </c>
      <c r="B32" s="39" t="n">
        <v>0</v>
      </c>
      <c r="C32" s="24" t="inlineStr">
        <is>
          <t>Requires human confirmation</t>
        </is>
      </c>
    </row>
  </sheetData>
  <mergeCells count="1">
    <mergeCell ref="A1:F1"/>
  </mergeCells>
  <conditionalFormatting sqref="B13:B14">
    <cfRule type="expression" priority="1" dxfId="1">
      <formula>$B$13&gt;$B$14</formula>
    </cfRule>
  </conditionalFormatting>
  <dataValidations count="6">
    <dataValidation sqref="B5:B9 B15 B29:B32" showDropDown="0" showInputMessage="0" showErrorMessage="0" allowBlank="0" errorTitle="Check assumption" error="Enter zero or a positive number." type="decimal" errorStyle="stop" operator="greaterThanOrEqual">
      <formula1>0</formula1>
    </dataValidation>
    <dataValidation sqref="B10" showDropDown="0" showInputMessage="0" showErrorMessage="0" allowBlank="0" errorTitle="Check percentage" error="Enter a percentage from 0% through 100%." type="decimal" errorStyle="stop" operator="between">
      <formula1>0</formula1>
      <formula2>1</formula2>
    </dataValidation>
    <dataValidation sqref="B11" showDropDown="0" showInputMessage="0" showErrorMessage="0" allowBlank="0" errorTitle="Check room limit" error="Enter a whole number of at least 1." type="whole" errorStyle="stop" operator="greaterThanOrEqual">
      <formula1>1</formula1>
    </dataValidation>
    <dataValidation sqref="B12" showDropDown="0" showInputMessage="0" showErrorMessage="0" allowBlank="0" errorTitle="Check visit limit" error="Enter zero or a positive whole number." type="whole" errorStyle="stop" operator="greaterThanOrEqual">
      <formula1>0</formula1>
    </dataValidation>
    <dataValidation sqref="B13:B14" showDropDown="0" showInputMessage="0" showErrorMessage="0" allowBlank="0" errorTitle="Check date range" error="Enter valid dates with the earliest date on or before the latest date." type="custom" errorStyle="stop">
      <formula1>=AND(ISNUMBER(B13),$B$13&lt;=$B$14)</formula1>
    </dataValidation>
    <dataValidation sqref="B18:B20 B23:B26" showDropDown="0" showInputMessage="0" showErrorMessage="0" allowBlank="0" errorTitle="Check multiplier" error="Enter a multiplier greater than zero." type="decimal" errorStyle="stop" operator="greaterThan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2026-09-11T08:31:48Z</dcterms:created>
  <dcterms:modified xmlns:dcterms="http://purl.org/dc/terms/" xmlns:xsi="http://www.w3.org/2001/XMLSchema-instance" xsi:type="dcterms:W3CDTF">2026-09-11T08:31:49+00:00Z</dcterms:modified>
</cp:coreProperties>
</file>