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ervice Mix" sheetId="3" state="visible" r:id="rId3"/>
  </sheets>
  <definedNames>
    <definedName name="_xlnm._FilterDatabase" localSheetId="1" hidden="1">'Assumptions'!$A$3:$C$16</definedName>
    <definedName name="_xlnm._FilterDatabase" localSheetId="2" hidden="1">'Service Mix'!$A$6:$V$106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23363D"/>
      <sz val="9"/>
    </font>
    <font>
      <name val="Calibri"/>
      <color rgb="0023363D"/>
      <sz val="10"/>
    </font>
    <font>
      <name val="Calibri"/>
      <b val="1"/>
      <color rgb="00FFFFFF"/>
      <sz val="11"/>
    </font>
    <font>
      <name val="Calibri"/>
      <b val="1"/>
      <color rgb="0023363D"/>
      <sz val="10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E4EAE7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2" fontId="3" fillId="3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4" fillId="5" borderId="1" pivotButton="0" quotePrefix="0" xfId="0"/>
    <xf numFmtId="0" fontId="6" fillId="2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right" vertical="center"/>
    </xf>
    <xf numFmtId="164" fontId="5" fillId="7" borderId="1" applyAlignment="1" pivotButton="0" quotePrefix="0" xfId="0">
      <alignment horizontal="right" vertical="center"/>
    </xf>
    <xf numFmtId="2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right" vertical="center"/>
    </xf>
    <xf numFmtId="2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3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i val="1"/>
        <color rgb="007A8581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Break-Even Revenue and Cost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'Summary'!B26</f>
            </strRef>
          </tx>
          <spPr>
            <a:ln xmlns:a="http://schemas.openxmlformats.org/drawingml/2006/main" w="26000">
              <a:solidFill>
                <a:srgbClr val="2F7A68"/>
              </a:solidFill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'Summary'!$A$27:$A$37</f>
            </numRef>
          </cat>
          <val>
            <numRef>
              <f>'Summary'!$B$27:$B$37</f>
            </numRef>
          </val>
        </ser>
        <ser>
          <idx val="1"/>
          <order val="1"/>
          <tx>
            <strRef>
              <f>'Summary'!C26</f>
            </strRef>
          </tx>
          <spPr>
            <a:ln xmlns:a="http://schemas.openxmlformats.org/drawingml/2006/main" w="26000">
              <a:solidFill>
                <a:srgbClr val="D56A4A"/>
              </a:solidFill>
              <a:prstDash val="solid"/>
            </a:ln>
          </spPr>
          <marker>
            <symbol val="diamond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'Summary'!$A$27:$A$37</f>
            </numRef>
          </cat>
          <val>
            <numRef>
              <f>'Summary'!$C$27:$C$37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Planning Units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Monthly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3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3" customWidth="1" min="1" max="1"/>
    <col width="27" customWidth="1" min="2" max="2"/>
    <col width="4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Pest Control Break-Even Calculator</t>
        </is>
      </c>
    </row>
    <row r="2" ht="30" customHeight="1">
      <c r="A2" s="2" t="inlineStr">
        <is>
          <t>Monthly planning estimates only — not a customer quote, cash-flow statement, accounting system, or customer-level profitability tool.</t>
        </is>
      </c>
    </row>
    <row r="3">
      <c r="A3" s="3" t="inlineStr">
        <is>
          <t>Planning basis</t>
        </is>
      </c>
      <c r="B3" s="4" t="inlineStr">
        <is>
          <t>One-Time Job</t>
        </is>
      </c>
      <c r="C3" s="5" t="inlineStr">
        <is>
          <t>Select the planning unit for the monthly model.</t>
        </is>
      </c>
    </row>
    <row r="4">
      <c r="A4" s="6" t="inlineStr">
        <is>
          <t>Unit description</t>
        </is>
      </c>
      <c r="B4" s="7">
        <f>IF(B3="One-Time Job","jobs per month",IF(B3="Recurring Account","active recurring accounts",""))</f>
        <v/>
      </c>
      <c r="C4" s="8" t="inlineStr">
        <is>
          <t>One job means one completed one-time job; one recurring unit means one active account for the month.</t>
        </is>
      </c>
    </row>
    <row r="5">
      <c r="A5" s="3" t="inlineStr">
        <is>
          <t>Total monthly fixed costs</t>
        </is>
      </c>
      <c r="B5" s="9">
        <f>IF(Assumptions!B12="","",Assumptions!B12)</f>
        <v/>
      </c>
      <c r="C5" s="5" t="n"/>
    </row>
    <row r="6">
      <c r="A6" s="6" t="inlineStr">
        <is>
          <t>Target monthly operating profit</t>
        </is>
      </c>
      <c r="B6" s="10">
        <f>IF(Assumptions!B14="","",Assumptions!B14)</f>
        <v/>
      </c>
      <c r="C6" s="8" t="n"/>
    </row>
    <row r="7">
      <c r="A7" s="3" t="inlineStr">
        <is>
          <t>Included service mix</t>
        </is>
      </c>
      <c r="B7" s="11">
        <f>SUMIFS('Service Mix'!$L$7:$L$106,'Service Mix'!$A$7:$A$106,"Yes",'Service Mix'!$C$7:$C$106,$B$3)</f>
        <v/>
      </c>
      <c r="C7" s="5" t="n"/>
    </row>
    <row r="8">
      <c r="A8" s="6" t="inlineStr">
        <is>
          <t>Mix and data status</t>
        </is>
      </c>
      <c r="B8" s="12">
        <f>IF(Assumptions!$B$16="","ENTER MIX TOLERANCE",IF(COUNTIFS('Service Mix'!$A$7:$A$106,"Yes",'Service Mix'!$C$7:$C$106,$B$3)=0,"NO INCLUDED ROWS",IF(COUNTIFS('Service Mix'!$A$7:$A$106,"Yes",'Service Mix'!$C$7:$C$106,$B$3,'Service Mix'!$V$7:$V$106,"&lt;&gt;READY")&gt;0,"FIX INCLUDED ROWS",IF(ABS($B$7-1)&lt;=Assumptions!$B$16,"READY","MIX MUST TOTAL 100%"))))</f>
        <v/>
      </c>
      <c r="C8" s="8" t="n"/>
    </row>
    <row r="9">
      <c r="A9" s="13" t="inlineStr">
        <is>
          <t>Weighted Unit Economics</t>
        </is>
      </c>
      <c r="B9" s="13" t="n"/>
      <c r="C9" s="13" t="n"/>
    </row>
    <row r="10">
      <c r="A10" s="6" t="inlineStr">
        <is>
          <t>Weighted average revenue per planning unit</t>
        </is>
      </c>
      <c r="B10" s="14">
        <f>IF($B$8&lt;&gt;"READY","",IFERROR(SUMPRODUCT(('Service Mix'!$A$7:$A$106="Yes")*('Service Mix'!$C$7:$C$106=$B$3)*'Service Mix'!$L$7:$L$106*'Service Mix'!$M$7:$M$106)/$B$7,""))</f>
        <v/>
      </c>
      <c r="C10" s="8" t="n"/>
    </row>
    <row r="11">
      <c r="A11" s="3" t="inlineStr">
        <is>
          <t>Weighted average variable cost per planning unit</t>
        </is>
      </c>
      <c r="B11" s="15">
        <f>IF($B$8&lt;&gt;"READY","",IFERROR(SUMPRODUCT(('Service Mix'!$A$7:$A$106="Yes")*('Service Mix'!$C$7:$C$106=$B$3)*'Service Mix'!$L$7:$L$106*'Service Mix'!$O$7:$O$106)/$B$7,""))</f>
        <v/>
      </c>
      <c r="C11" s="5" t="n"/>
    </row>
    <row r="12">
      <c r="A12" s="6" t="inlineStr">
        <is>
          <t>Weighted average contribution margin per planning unit</t>
        </is>
      </c>
      <c r="B12" s="14">
        <f>IF($B$8&lt;&gt;"READY","",IFERROR(SUMPRODUCT(('Service Mix'!$A$7:$A$106="Yes")*('Service Mix'!$C$7:$C$106=$B$3)*'Service Mix'!$L$7:$L$106*'Service Mix'!$P$7:$P$106)/$B$7,""))</f>
        <v/>
      </c>
      <c r="C12" s="8" t="n"/>
    </row>
    <row r="13">
      <c r="A13" s="3" t="inlineStr">
        <is>
          <t>Weighted contribution margin percentage</t>
        </is>
      </c>
      <c r="B13" s="16">
        <f>IFERROR(B12/B10,"")</f>
        <v/>
      </c>
      <c r="C13" s="5" t="n"/>
    </row>
    <row r="14">
      <c r="A14" s="6" t="inlineStr">
        <is>
          <t>Weighted visits per planning unit</t>
        </is>
      </c>
      <c r="B14" s="17">
        <f>IF($B$8&lt;&gt;"READY","",IFERROR(SUMPRODUCT(('Service Mix'!$A$7:$A$106="Yes")*('Service Mix'!$C$7:$C$106=$B$3)*'Service Mix'!$L$7:$L$106*'Service Mix'!$N$7:$N$106)/$B$7,""))</f>
        <v/>
      </c>
      <c r="C14" s="8" t="n"/>
    </row>
    <row r="15">
      <c r="A15" s="3" t="inlineStr">
        <is>
          <t>Weighted labor hours per planning unit</t>
        </is>
      </c>
      <c r="B15" s="18">
        <f>IF($B$8&lt;&gt;"READY","",IFERROR(SUMPRODUCT(('Service Mix'!$A$7:$A$106="Yes")*('Service Mix'!$C$7:$C$106=$B$3)*'Service Mix'!$L$7:$L$106*'Service Mix'!$N$7:$N$106*'Service Mix'!$G$7:$G$106)/$B$7,""))</f>
        <v/>
      </c>
      <c r="C15" s="5" t="n"/>
    </row>
    <row r="16">
      <c r="A16" s="13" t="inlineStr">
        <is>
          <t>Break-Even and Capacity Plan</t>
        </is>
      </c>
      <c r="B16" s="13" t="n"/>
      <c r="C16" s="13" t="n"/>
    </row>
    <row r="17">
      <c r="A17" s="3" t="inlineStr">
        <is>
          <t>Break-even planning units</t>
        </is>
      </c>
      <c r="B17" s="19">
        <f>IF(OR($B$5="",$B$12="",$B$12&lt;=0),"",IFERROR(ROUNDUP($B$5/$B$12,0),""))</f>
        <v/>
      </c>
      <c r="C17" s="5" t="n"/>
    </row>
    <row r="18">
      <c r="A18" s="6" t="inlineStr">
        <is>
          <t>Target-profit planning units</t>
        </is>
      </c>
      <c r="B18" s="20">
        <f>IF(OR($B$5="",$B$6="",$B$12="",$B$12&lt;=0),"",IFERROR(ROUNDUP(($B$5+$B$6)/$B$12,0),""))</f>
        <v/>
      </c>
      <c r="C18" s="8" t="n"/>
    </row>
    <row r="19">
      <c r="A19" s="3" t="inlineStr">
        <is>
          <t>Monthly revenue at target</t>
        </is>
      </c>
      <c r="B19" s="15">
        <f>IF(OR($B$18="",$B$10=""),"",$B$18*$B$10)</f>
        <v/>
      </c>
      <c r="C19" s="5" t="n"/>
    </row>
    <row r="20">
      <c r="A20" s="6" t="inlineStr">
        <is>
          <t>Expected operating profit at target</t>
        </is>
      </c>
      <c r="B20" s="14">
        <f>IF(OR($B$18="",$B$12="",$B$5=""),"",$B$18*$B$12-$B$5)</f>
        <v/>
      </c>
      <c r="C20" s="8" t="n"/>
    </row>
    <row r="21">
      <c r="A21" s="3" t="inlineStr">
        <is>
          <t>Labor hours at target</t>
        </is>
      </c>
      <c r="B21" s="18">
        <f>IF(OR($B$18="",$B$15=""),"",$B$18*$B$15)</f>
        <v/>
      </c>
      <c r="C21" s="5" t="n"/>
    </row>
    <row r="22">
      <c r="A22" s="6" t="inlineStr">
        <is>
          <t>Labor-capacity status</t>
        </is>
      </c>
      <c r="B22" s="21">
        <f>IF(OR($B$21="",Assumptions!$B$15=""),"",IF($B$21&lt;=Assumptions!$B$15,"WITHIN ENTERED CAPACITY","ABOVE ENTERED CAPACITY"))</f>
        <v/>
      </c>
      <c r="C22" s="22" t="inlineStr">
        <is>
          <t>Capacity is an entered planning limit, not a staffing or dispatch schedule.</t>
        </is>
      </c>
    </row>
    <row r="23"/>
    <row r="24" ht="28" customHeight="1">
      <c r="A24" s="2" t="inlineStr">
        <is>
          <t>Results change with entered prices, costs, service mix, visit frequency, labor assumptions, and capacity.</t>
        </is>
      </c>
    </row>
    <row r="25">
      <c r="A25" s="23" t="inlineStr">
        <is>
          <t>Chart Support</t>
        </is>
      </c>
      <c r="B25" s="23" t="n"/>
      <c r="C25" s="23" t="n"/>
    </row>
    <row r="26">
      <c r="A26" s="24" t="inlineStr">
        <is>
          <t>Planning Units</t>
        </is>
      </c>
      <c r="B26" s="24" t="inlineStr">
        <is>
          <t>Revenue</t>
        </is>
      </c>
      <c r="C26" s="24" t="inlineStr">
        <is>
          <t>Total Cost</t>
        </is>
      </c>
    </row>
    <row r="27">
      <c r="A27" s="19">
        <f>IF($B$18="","",0)</f>
        <v/>
      </c>
      <c r="B27" s="15">
        <f>IF($A27="","",$A27*$B$10)</f>
        <v/>
      </c>
      <c r="C27" s="15">
        <f>IF($A27="","",Assumptions!$B$12+$A27*$B$11)</f>
        <v/>
      </c>
    </row>
    <row r="28">
      <c r="A28" s="20">
        <f>IF($B$18="","",IFERROR(ROUNDUP($B$18*(ROW()-27)/10,0),""))</f>
        <v/>
      </c>
      <c r="B28" s="14">
        <f>IF($A28="","",$A28*$B$10)</f>
        <v/>
      </c>
      <c r="C28" s="14">
        <f>IF($A28="","",Assumptions!$B$12+$A28*$B$11)</f>
        <v/>
      </c>
    </row>
    <row r="29">
      <c r="A29" s="19">
        <f>IF($B$18="","",IFERROR(ROUNDUP($B$18*(ROW()-27)/10,0),""))</f>
        <v/>
      </c>
      <c r="B29" s="15">
        <f>IF($A29="","",$A29*$B$10)</f>
        <v/>
      </c>
      <c r="C29" s="15">
        <f>IF($A29="","",Assumptions!$B$12+$A29*$B$11)</f>
        <v/>
      </c>
    </row>
    <row r="30">
      <c r="A30" s="20">
        <f>IF($B$18="","",IFERROR(ROUNDUP($B$18*(ROW()-27)/10,0),""))</f>
        <v/>
      </c>
      <c r="B30" s="14">
        <f>IF($A30="","",$A30*$B$10)</f>
        <v/>
      </c>
      <c r="C30" s="14">
        <f>IF($A30="","",Assumptions!$B$12+$A30*$B$11)</f>
        <v/>
      </c>
    </row>
    <row r="31">
      <c r="A31" s="19">
        <f>IF($B$18="","",IFERROR(ROUNDUP($B$18*(ROW()-27)/10,0),""))</f>
        <v/>
      </c>
      <c r="B31" s="15">
        <f>IF($A31="","",$A31*$B$10)</f>
        <v/>
      </c>
      <c r="C31" s="15">
        <f>IF($A31="","",Assumptions!$B$12+$A31*$B$11)</f>
        <v/>
      </c>
    </row>
    <row r="32">
      <c r="A32" s="20">
        <f>IF($B$18="","",IFERROR(ROUNDUP($B$18*(ROW()-27)/10,0),""))</f>
        <v/>
      </c>
      <c r="B32" s="14">
        <f>IF($A32="","",$A32*$B$10)</f>
        <v/>
      </c>
      <c r="C32" s="14">
        <f>IF($A32="","",Assumptions!$B$12+$A32*$B$11)</f>
        <v/>
      </c>
    </row>
    <row r="33">
      <c r="A33" s="19">
        <f>IF($B$18="","",IFERROR(ROUNDUP($B$18*(ROW()-27)/10,0),""))</f>
        <v/>
      </c>
      <c r="B33" s="15">
        <f>IF($A33="","",$A33*$B$10)</f>
        <v/>
      </c>
      <c r="C33" s="15">
        <f>IF($A33="","",Assumptions!$B$12+$A33*$B$11)</f>
        <v/>
      </c>
    </row>
    <row r="34">
      <c r="A34" s="20">
        <f>IF($B$18="","",IFERROR(ROUNDUP($B$18*(ROW()-27)/10,0),""))</f>
        <v/>
      </c>
      <c r="B34" s="14">
        <f>IF($A34="","",$A34*$B$10)</f>
        <v/>
      </c>
      <c r="C34" s="14">
        <f>IF($A34="","",Assumptions!$B$12+$A34*$B$11)</f>
        <v/>
      </c>
    </row>
    <row r="35">
      <c r="A35" s="19">
        <f>IF($B$18="","",IFERROR(ROUNDUP($B$18*(ROW()-27)/10,0),""))</f>
        <v/>
      </c>
      <c r="B35" s="15">
        <f>IF($A35="","",$A35*$B$10)</f>
        <v/>
      </c>
      <c r="C35" s="15">
        <f>IF($A35="","",Assumptions!$B$12+$A35*$B$11)</f>
        <v/>
      </c>
    </row>
    <row r="36">
      <c r="A36" s="20">
        <f>IF($B$18="","",IFERROR(ROUNDUP($B$18*(ROW()-27)/10,0),""))</f>
        <v/>
      </c>
      <c r="B36" s="14">
        <f>IF($A36="","",$A36*$B$10)</f>
        <v/>
      </c>
      <c r="C36" s="14">
        <f>IF($A36="","",Assumptions!$B$12+$A36*$B$11)</f>
        <v/>
      </c>
    </row>
    <row r="37">
      <c r="A37" s="19">
        <f>IF($B$18="","",IFERROR(ROUNDUP($B$18*(ROW()-27)/10,0),""))</f>
        <v/>
      </c>
      <c r="B37" s="15">
        <f>IF($A37="","",$A37*$B$10)</f>
        <v/>
      </c>
      <c r="C37" s="15">
        <f>IF($A37="","",Assumptions!$B$12+$A37*$B$11)</f>
        <v/>
      </c>
    </row>
  </sheetData>
  <mergeCells count="1">
    <mergeCell ref="A1:H1"/>
  </mergeCells>
  <conditionalFormatting sqref="B8">
    <cfRule type="expression" priority="1" dxfId="0" stopIfTrue="1">
      <formula>B8="READY"</formula>
    </cfRule>
    <cfRule type="expression" priority="2" dxfId="1">
      <formula>AND(B8&lt;&gt;"",B8&lt;&gt;"READY")</formula>
    </cfRule>
  </conditionalFormatting>
  <conditionalFormatting sqref="B22">
    <cfRule type="expression" priority="3" dxfId="0" stopIfTrue="1">
      <formula>B22="WITHIN ENTERED CAPACITY"</formula>
    </cfRule>
    <cfRule type="expression" priority="4" dxfId="1">
      <formula>B22="ABOVE ENTERED CAPACITY"</formula>
    </cfRule>
  </conditionalFormatting>
  <dataValidations count="1">
    <dataValidation sqref="B3" showDropDown="0" showInputMessage="1" showErrorMessage="1" allowBlank="0" errorTitle="Invalid planning basis" error="Select One-Time Job or Recurring Account." promptTitle="Planning basis" prompt="Choose the monthly planning basis." type="list">
      <formula1>"One-Time Job,Recurring Account"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C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8" customWidth="1" min="3" max="3"/>
  </cols>
  <sheetData>
    <row r="1" ht="28" customHeight="1">
      <c r="A1" s="1" t="inlineStr">
        <is>
          <t>Monthly Planning Assumptions</t>
        </is>
      </c>
    </row>
    <row r="2" ht="25" customHeight="1">
      <c r="A2" s="2" t="inlineStr">
        <is>
          <t>Fictional planning values — replace all yellow input cells.</t>
        </is>
      </c>
    </row>
    <row r="3" ht="30" customHeight="1">
      <c r="A3" s="24" t="inlineStr">
        <is>
          <t>Monthly assumption</t>
        </is>
      </c>
      <c r="B3" s="24" t="inlineStr">
        <is>
          <t>Value</t>
        </is>
      </c>
      <c r="C3" s="24" t="inlineStr">
        <is>
          <t>Planning note</t>
        </is>
      </c>
    </row>
    <row r="4">
      <c r="A4" s="6" t="inlineStr">
        <is>
          <t>Facility and office occupancy</t>
        </is>
      </c>
      <c r="B4" s="25" t="n">
        <v>2200</v>
      </c>
      <c r="C4" s="8" t="inlineStr">
        <is>
          <t>Fictional monthly planning example</t>
        </is>
      </c>
    </row>
    <row r="5">
      <c r="A5" s="3" t="inlineStr">
        <is>
          <t>Office and management payroll</t>
        </is>
      </c>
      <c r="B5" s="25" t="n">
        <v>4200</v>
      </c>
      <c r="C5" s="5" t="inlineStr">
        <is>
          <t>Fictional monthly planning example</t>
        </is>
      </c>
    </row>
    <row r="6">
      <c r="A6" s="6" t="inlineStr">
        <is>
          <t>Insurance</t>
        </is>
      </c>
      <c r="B6" s="25" t="n">
        <v>850</v>
      </c>
      <c r="C6" s="8" t="inlineStr">
        <is>
          <t>Fictional monthly planning example</t>
        </is>
      </c>
    </row>
    <row r="7">
      <c r="A7" s="3" t="inlineStr">
        <is>
          <t>Software, phones, and subscriptions</t>
        </is>
      </c>
      <c r="B7" s="25" t="n">
        <v>475</v>
      </c>
      <c r="C7" s="5" t="inlineStr">
        <is>
          <t>Fictional monthly planning example</t>
        </is>
      </c>
    </row>
    <row r="8">
      <c r="A8" s="6" t="inlineStr">
        <is>
          <t>Marketing</t>
        </is>
      </c>
      <c r="B8" s="25" t="n">
        <v>1000</v>
      </c>
      <c r="C8" s="8" t="inlineStr">
        <is>
          <t>Fictional monthly planning example</t>
        </is>
      </c>
    </row>
    <row r="9">
      <c r="A9" s="3" t="inlineStr">
        <is>
          <t>Vehicle leases and other fixed fleet costs</t>
        </is>
      </c>
      <c r="B9" s="25" t="n">
        <v>1400</v>
      </c>
      <c r="C9" s="5" t="inlineStr">
        <is>
          <t>Fictional monthly planning example</t>
        </is>
      </c>
    </row>
    <row r="10">
      <c r="A10" s="6" t="inlineStr">
        <is>
          <t>Training and administrative fees</t>
        </is>
      </c>
      <c r="B10" s="25" t="n">
        <v>300</v>
      </c>
      <c r="C10" s="8" t="inlineStr">
        <is>
          <t>Fictional monthly planning example</t>
        </is>
      </c>
    </row>
    <row r="11">
      <c r="A11" s="3" t="inlineStr">
        <is>
          <t>Other fixed overhead</t>
        </is>
      </c>
      <c r="B11" s="25" t="n">
        <v>500</v>
      </c>
      <c r="C11" s="5" t="inlineStr">
        <is>
          <t>Fictional monthly planning example</t>
        </is>
      </c>
    </row>
    <row r="12">
      <c r="A12" s="6" t="inlineStr">
        <is>
          <t>Total monthly fixed costs</t>
        </is>
      </c>
      <c r="B12" s="26">
        <f>IF(COUNT(B4:B11)=0,"",SUM(B4:B11))</f>
        <v/>
      </c>
      <c r="C12" s="8" t="inlineStr">
        <is>
          <t>Calculated from rows 4 through 11</t>
        </is>
      </c>
    </row>
    <row r="13" ht="8" customHeight="1"/>
    <row r="14">
      <c r="A14" s="6" t="inlineStr">
        <is>
          <t>Target monthly operating profit</t>
        </is>
      </c>
      <c r="B14" s="25" t="n">
        <v>3000</v>
      </c>
      <c r="C14" s="8" t="inlineStr">
        <is>
          <t>Optional entered monthly planning target</t>
        </is>
      </c>
    </row>
    <row r="15">
      <c r="A15" s="3" t="inlineStr">
        <is>
          <t>Available field labor hours per month</t>
        </is>
      </c>
      <c r="B15" s="27" t="n">
        <v>600</v>
      </c>
      <c r="C15" s="5" t="inlineStr">
        <is>
          <t>Entered planning capacity</t>
        </is>
      </c>
    </row>
    <row r="16">
      <c r="A16" s="6" t="inlineStr">
        <is>
          <t>Allowed service-mix variance</t>
        </is>
      </c>
      <c r="B16" s="28" t="n">
        <v>0.005</v>
      </c>
      <c r="C16" s="8" t="inlineStr">
        <is>
          <t>Tolerance around a 100% mix</t>
        </is>
      </c>
    </row>
  </sheetData>
  <autoFilter ref="A3:C16"/>
  <mergeCells count="1">
    <mergeCell ref="A1:C1"/>
  </mergeCells>
  <dataValidations count="3">
    <dataValidation sqref="B4:B11 B14" showDropDown="0" showInputMessage="0" showErrorMessage="1" allowBlank="0" errorTitle="Invalid dollar amount" error="Enter a dollar amount from $0.00 to $10,000,000.00, or leave the cell blank." type="decimal" operator="between">
      <formula1>0</formula1>
      <formula2>10000000</formula2>
    </dataValidation>
    <dataValidation sqref="B15" showDropDown="0" showInputMessage="0" showErrorMessage="1" allowBlank="0" errorTitle="Invalid labor capacity" error="Enter hours from 0 to 100,000, or leave the cell blank." type="decimal" operator="between">
      <formula1>0</formula1>
      <formula2>100000</formula2>
    </dataValidation>
    <dataValidation sqref="B16" showDropDown="0" showInputMessage="0" showErrorMessage="1" allowBlank="0" errorTitle="Invalid mix variance" error="Enter a percentage from 0% to 5%, or leave the cell blank." type="decimal" operator="between">
      <formula1>0</formula1>
      <formula2>0.05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V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0" customWidth="1" min="3" max="3"/>
    <col width="19" customWidth="1" min="4" max="4"/>
    <col width="16" customWidth="1" min="5" max="5"/>
    <col width="16" customWidth="1" min="6" max="6"/>
    <col width="17" customWidth="1" min="7" max="7"/>
    <col width="17" customWidth="1" min="8" max="8"/>
    <col width="18" customWidth="1" min="9" max="9"/>
    <col width="17" customWidth="1" min="10" max="10"/>
    <col width="20" customWidth="1" min="11" max="11"/>
    <col width="12" customWidth="1" min="12" max="12"/>
    <col width="18" customWidth="1" min="13" max="13"/>
    <col width="15" customWidth="1" min="14" max="14"/>
    <col width="19" customWidth="1" min="15" max="15"/>
    <col width="18" customWidth="1" min="16" max="16"/>
    <col width="16" customWidth="1" min="17" max="17"/>
    <col width="16" customWidth="1" min="18" max="18"/>
    <col width="17" customWidth="1" min="19" max="19"/>
    <col width="15" customWidth="1" min="20" max="20"/>
    <col width="16" customWidth="1" min="21" max="21"/>
    <col width="23" customWidth="1" min="22" max="22"/>
  </cols>
  <sheetData>
    <row r="1" ht="28" customHeight="1">
      <c r="A1" s="1" t="inlineStr">
        <is>
          <t>Service Mix and Unit Economics</t>
        </is>
      </c>
    </row>
    <row r="2" ht="28" customHeight="1">
      <c r="A2" s="2" t="inlineStr">
        <is>
          <t>Rows 7:16 contain fictional planning examples. Yellow cells are editable; replace or exclude all examples.</t>
        </is>
      </c>
    </row>
    <row r="3">
      <c r="A3" s="29" t="inlineStr">
        <is>
          <t>One-Time Job unit</t>
        </is>
      </c>
      <c r="B3" s="2" t="inlineStr">
        <is>
          <t>One completed job during the month.</t>
        </is>
      </c>
    </row>
    <row r="4">
      <c r="A4" s="29" t="inlineStr">
        <is>
          <t>Recurring Account unit</t>
        </is>
      </c>
      <c r="B4" s="2" t="inlineStr">
        <is>
          <t>One active account for the month.</t>
        </is>
      </c>
    </row>
    <row r="5"/>
    <row r="6" ht="72" customHeight="1">
      <c r="A6" s="24" t="inlineStr">
        <is>
          <t>Include in plan?</t>
        </is>
      </c>
      <c r="B6" s="24" t="inlineStr">
        <is>
          <t>Service offering</t>
        </is>
      </c>
      <c r="C6" s="24" t="inlineStr">
        <is>
          <t>Planning basis</t>
        </is>
      </c>
      <c r="D6" s="24" t="inlineStr">
        <is>
          <t>Average charge per job or account per month</t>
        </is>
      </c>
      <c r="E6" s="24" t="inlineStr">
        <is>
          <t>Visits per account per month</t>
        </is>
      </c>
      <c r="F6" s="24" t="inlineStr">
        <is>
          <t>Materials cost per visit</t>
        </is>
      </c>
      <c r="G6" s="24" t="inlineStr">
        <is>
          <t>Direct labor hours per visit</t>
        </is>
      </c>
      <c r="H6" s="24" t="inlineStr">
        <is>
          <t>Loaded labor cost per hour</t>
        </is>
      </c>
      <c r="I6" s="24" t="inlineStr">
        <is>
          <t>Vehicle and other variable cost per visit</t>
        </is>
      </c>
      <c r="J6" s="24" t="inlineStr">
        <is>
          <t>Revenue-linked variable cost</t>
        </is>
      </c>
      <c r="K6" s="24" t="inlineStr">
        <is>
          <t>Other variable cost per planning unit per month</t>
        </is>
      </c>
      <c r="L6" s="24" t="inlineStr">
        <is>
          <t>Plan mix</t>
        </is>
      </c>
      <c r="M6" s="24" t="inlineStr">
        <is>
          <t>Revenue per planning unit per month</t>
        </is>
      </c>
      <c r="N6" s="24" t="inlineStr">
        <is>
          <t>Visits per planning unit</t>
        </is>
      </c>
      <c r="O6" s="24" t="inlineStr">
        <is>
          <t>Variable cost per planning unit per month</t>
        </is>
      </c>
      <c r="P6" s="24" t="inlineStr">
        <is>
          <t>Contribution margin per planning unit</t>
        </is>
      </c>
      <c r="Q6" s="24" t="inlineStr">
        <is>
          <t>Contribution margin percentage</t>
        </is>
      </c>
      <c r="R6" s="24" t="inlineStr">
        <is>
          <t>Break-even planning units</t>
        </is>
      </c>
      <c r="S6" s="24" t="inlineStr">
        <is>
          <t>Target-profit planning units</t>
        </is>
      </c>
      <c r="T6" s="24" t="inlineStr">
        <is>
          <t>Visits at target</t>
        </is>
      </c>
      <c r="U6" s="24" t="inlineStr">
        <is>
          <t>Labor hours at target</t>
        </is>
      </c>
      <c r="V6" s="24" t="inlineStr">
        <is>
          <t>Row status</t>
        </is>
      </c>
    </row>
    <row r="7" ht="31" customHeight="1">
      <c r="A7" s="30" t="inlineStr">
        <is>
          <t>Yes</t>
        </is>
      </c>
      <c r="B7" s="31" t="inlineStr">
        <is>
          <t>Example - Standard Interior Visit</t>
        </is>
      </c>
      <c r="C7" s="30" t="inlineStr">
        <is>
          <t>One-Time Job</t>
        </is>
      </c>
      <c r="D7" s="32" t="n">
        <v>189</v>
      </c>
      <c r="E7" s="33" t="n">
        <v>1</v>
      </c>
      <c r="F7" s="32" t="n">
        <v>12</v>
      </c>
      <c r="G7" s="33" t="n">
        <v>1.2</v>
      </c>
      <c r="H7" s="32" t="n">
        <v>34</v>
      </c>
      <c r="I7" s="32" t="n">
        <v>18</v>
      </c>
      <c r="J7" s="34" t="n">
        <v>0.03</v>
      </c>
      <c r="K7" s="32" t="n">
        <v>3</v>
      </c>
      <c r="L7" s="34" t="n">
        <v>0.3</v>
      </c>
      <c r="M7" s="35">
        <f>IF(OR($C7="",$D7=""),"",$D7)</f>
        <v/>
      </c>
      <c r="N7" s="36">
        <f>IF($C7="","",IF($C7="One-Time Job",1,IF($E7&gt;0,$E7,"")))</f>
        <v/>
      </c>
      <c r="O7" s="35">
        <f>IF(OR($M7="",$N7="",$F7="",$G7="",$H7="",$I7="",$J7="",$K7=""),"",$N7*($F7+$G7*$H7+$I7)+$M7*$J7+$K7)</f>
        <v/>
      </c>
      <c r="P7" s="35">
        <f>IF(OR($M7="",$O7=""),"",$M7-$O7)</f>
        <v/>
      </c>
      <c r="Q7" s="37">
        <f>IFERROR($P7/$M7,"")</f>
        <v/>
      </c>
      <c r="R7" s="38">
        <f>IF(OR($P7="",$P7&lt;=0,Assumptions!$B$12=""),"",IFERROR(ROUNDUP(Assumptions!$B$12/$P7,0),""))</f>
        <v/>
      </c>
      <c r="S7" s="38">
        <f>IF(OR($P7="",$P7&lt;=0,Assumptions!$B$12="",Assumptions!$B$14=""),"",IFERROR(ROUNDUP((Assumptions!$B$12+Assumptions!$B$14)/$P7,0),""))</f>
        <v/>
      </c>
      <c r="T7" s="36">
        <f>IF(OR($S7="",$N7=""),"",$S7*$N7)</f>
        <v/>
      </c>
      <c r="U7" s="36">
        <f>IF(OR($T7="",$G7=""),"",$T7*$G7)</f>
        <v/>
      </c>
      <c r="V7" s="39">
        <f>IF(COUNTA($A7:$L7)=0,"",IF($A7&lt;&gt;"Yes","EXCLUDED",IF(OR($B7="",$C7="",$D7="",$E7="",$F7="",$G7="",$H7="",$I7="",$J7="",$K7="",$L7=""),"INCOMPLETE",IF(OR(AND($C7="One-Time Job",$E7&lt;&gt;1),AND($C7="Recurring Account",$E7&lt;=0)),"FIX VISIT RATE",IF($P7&lt;=0,"NO POSITIVE MARGIN","READY")))))</f>
        <v/>
      </c>
    </row>
    <row r="8" ht="31" customHeight="1">
      <c r="A8" s="30" t="inlineStr">
        <is>
          <t>Yes</t>
        </is>
      </c>
      <c r="B8" s="31" t="inlineStr">
        <is>
          <t>Example - Exterior Perimeter Visit</t>
        </is>
      </c>
      <c r="C8" s="30" t="inlineStr">
        <is>
          <t>One-Time Job</t>
        </is>
      </c>
      <c r="D8" s="32" t="n">
        <v>159</v>
      </c>
      <c r="E8" s="33" t="n">
        <v>1</v>
      </c>
      <c r="F8" s="32" t="n">
        <v>9</v>
      </c>
      <c r="G8" s="33" t="n">
        <v>0.9</v>
      </c>
      <c r="H8" s="32" t="n">
        <v>34</v>
      </c>
      <c r="I8" s="32" t="n">
        <v>16</v>
      </c>
      <c r="J8" s="34" t="n">
        <v>0.03</v>
      </c>
      <c r="K8" s="32" t="n">
        <v>2</v>
      </c>
      <c r="L8" s="34" t="n">
        <v>0.25</v>
      </c>
      <c r="M8" s="35">
        <f>IF(OR($C8="",$D8=""),"",$D8)</f>
        <v/>
      </c>
      <c r="N8" s="36">
        <f>IF($C8="","",IF($C8="One-Time Job",1,IF($E8&gt;0,$E8,"")))</f>
        <v/>
      </c>
      <c r="O8" s="35">
        <f>IF(OR($M8="",$N8="",$F8="",$G8="",$H8="",$I8="",$J8="",$K8=""),"",$N8*($F8+$G8*$H8+$I8)+$M8*$J8+$K8)</f>
        <v/>
      </c>
      <c r="P8" s="35">
        <f>IF(OR($M8="",$O8=""),"",$M8-$O8)</f>
        <v/>
      </c>
      <c r="Q8" s="37">
        <f>IFERROR($P8/$M8,"")</f>
        <v/>
      </c>
      <c r="R8" s="38">
        <f>IF(OR($P8="",$P8&lt;=0,Assumptions!$B$12=""),"",IFERROR(ROUNDUP(Assumptions!$B$12/$P8,0),""))</f>
        <v/>
      </c>
      <c r="S8" s="38">
        <f>IF(OR($P8="",$P8&lt;=0,Assumptions!$B$12="",Assumptions!$B$14=""),"",IFERROR(ROUNDUP((Assumptions!$B$12+Assumptions!$B$14)/$P8,0),""))</f>
        <v/>
      </c>
      <c r="T8" s="36">
        <f>IF(OR($S8="",$N8=""),"",$S8*$N8)</f>
        <v/>
      </c>
      <c r="U8" s="36">
        <f>IF(OR($T8="",$G8=""),"",$T8*$G8)</f>
        <v/>
      </c>
      <c r="V8" s="39">
        <f>IF(COUNTA($A8:$L8)=0,"",IF($A8&lt;&gt;"Yes","EXCLUDED",IF(OR($B8="",$C8="",$D8="",$E8="",$F8="",$G8="",$H8="",$I8="",$J8="",$K8="",$L8=""),"INCOMPLETE",IF(OR(AND($C8="One-Time Job",$E8&lt;&gt;1),AND($C8="Recurring Account",$E8&lt;=0)),"FIX VISIT RATE",IF($P8&lt;=0,"NO POSITIVE MARGIN","READY")))))</f>
        <v/>
      </c>
    </row>
    <row r="9" ht="31" customHeight="1">
      <c r="A9" s="30" t="inlineStr">
        <is>
          <t>Yes</t>
        </is>
      </c>
      <c r="B9" s="31" t="inlineStr">
        <is>
          <t>Example - Rodent Inspection and Setup</t>
        </is>
      </c>
      <c r="C9" s="30" t="inlineStr">
        <is>
          <t>One-Time Job</t>
        </is>
      </c>
      <c r="D9" s="32" t="n">
        <v>275</v>
      </c>
      <c r="E9" s="33" t="n">
        <v>1</v>
      </c>
      <c r="F9" s="32" t="n">
        <v>38</v>
      </c>
      <c r="G9" s="33" t="n">
        <v>2</v>
      </c>
      <c r="H9" s="32" t="n">
        <v>34</v>
      </c>
      <c r="I9" s="32" t="n">
        <v>22</v>
      </c>
      <c r="J9" s="34" t="n">
        <v>0.03</v>
      </c>
      <c r="K9" s="32" t="n">
        <v>4</v>
      </c>
      <c r="L9" s="34" t="n">
        <v>0.2</v>
      </c>
      <c r="M9" s="35">
        <f>IF(OR($C9="",$D9=""),"",$D9)</f>
        <v/>
      </c>
      <c r="N9" s="36">
        <f>IF($C9="","",IF($C9="One-Time Job",1,IF($E9&gt;0,$E9,"")))</f>
        <v/>
      </c>
      <c r="O9" s="35">
        <f>IF(OR($M9="",$N9="",$F9="",$G9="",$H9="",$I9="",$J9="",$K9=""),"",$N9*($F9+$G9*$H9+$I9)+$M9*$J9+$K9)</f>
        <v/>
      </c>
      <c r="P9" s="35">
        <f>IF(OR($M9="",$O9=""),"",$M9-$O9)</f>
        <v/>
      </c>
      <c r="Q9" s="37">
        <f>IFERROR($P9/$M9,"")</f>
        <v/>
      </c>
      <c r="R9" s="38">
        <f>IF(OR($P9="",$P9&lt;=0,Assumptions!$B$12=""),"",IFERROR(ROUNDUP(Assumptions!$B$12/$P9,0),""))</f>
        <v/>
      </c>
      <c r="S9" s="38">
        <f>IF(OR($P9="",$P9&lt;=0,Assumptions!$B$12="",Assumptions!$B$14=""),"",IFERROR(ROUNDUP((Assumptions!$B$12+Assumptions!$B$14)/$P9,0),""))</f>
        <v/>
      </c>
      <c r="T9" s="36">
        <f>IF(OR($S9="",$N9=""),"",$S9*$N9)</f>
        <v/>
      </c>
      <c r="U9" s="36">
        <f>IF(OR($T9="",$G9=""),"",$T9*$G9)</f>
        <v/>
      </c>
      <c r="V9" s="39">
        <f>IF(COUNTA($A9:$L9)=0,"",IF($A9&lt;&gt;"Yes","EXCLUDED",IF(OR($B9="",$C9="",$D9="",$E9="",$F9="",$G9="",$H9="",$I9="",$J9="",$K9="",$L9=""),"INCOMPLETE",IF(OR(AND($C9="One-Time Job",$E9&lt;&gt;1),AND($C9="Recurring Account",$E9&lt;=0)),"FIX VISIT RATE",IF($P9&lt;=0,"NO POSITIVE MARGIN","READY")))))</f>
        <v/>
      </c>
    </row>
    <row r="10" ht="31" customHeight="1">
      <c r="A10" s="30" t="inlineStr">
        <is>
          <t>Yes</t>
        </is>
      </c>
      <c r="B10" s="31" t="inlineStr">
        <is>
          <t>Example - Wasp Nest Removal</t>
        </is>
      </c>
      <c r="C10" s="30" t="inlineStr">
        <is>
          <t>One-Time Job</t>
        </is>
      </c>
      <c r="D10" s="32" t="n">
        <v>225</v>
      </c>
      <c r="E10" s="33" t="n">
        <v>1</v>
      </c>
      <c r="F10" s="32" t="n">
        <v>15</v>
      </c>
      <c r="G10" s="33" t="n">
        <v>1.4</v>
      </c>
      <c r="H10" s="32" t="n">
        <v>34</v>
      </c>
      <c r="I10" s="32" t="n">
        <v>20</v>
      </c>
      <c r="J10" s="34" t="n">
        <v>0.03</v>
      </c>
      <c r="K10" s="32" t="n">
        <v>3</v>
      </c>
      <c r="L10" s="34" t="n">
        <v>0.15</v>
      </c>
      <c r="M10" s="35">
        <f>IF(OR($C10="",$D10=""),"",$D10)</f>
        <v/>
      </c>
      <c r="N10" s="36">
        <f>IF($C10="","",IF($C10="One-Time Job",1,IF($E10&gt;0,$E10,"")))</f>
        <v/>
      </c>
      <c r="O10" s="35">
        <f>IF(OR($M10="",$N10="",$F10="",$G10="",$H10="",$I10="",$J10="",$K10=""),"",$N10*($F10+$G10*$H10+$I10)+$M10*$J10+$K10)</f>
        <v/>
      </c>
      <c r="P10" s="35">
        <f>IF(OR($M10="",$O10=""),"",$M10-$O10)</f>
        <v/>
      </c>
      <c r="Q10" s="37">
        <f>IFERROR($P10/$M10,"")</f>
        <v/>
      </c>
      <c r="R10" s="38">
        <f>IF(OR($P10="",$P10&lt;=0,Assumptions!$B$12=""),"",IFERROR(ROUNDUP(Assumptions!$B$12/$P10,0),""))</f>
        <v/>
      </c>
      <c r="S10" s="38">
        <f>IF(OR($P10="",$P10&lt;=0,Assumptions!$B$12="",Assumptions!$B$14=""),"",IFERROR(ROUNDUP((Assumptions!$B$12+Assumptions!$B$14)/$P10,0),""))</f>
        <v/>
      </c>
      <c r="T10" s="36">
        <f>IF(OR($S10="",$N10=""),"",$S10*$N10)</f>
        <v/>
      </c>
      <c r="U10" s="36">
        <f>IF(OR($T10="",$G10=""),"",$T10*$G10)</f>
        <v/>
      </c>
      <c r="V10" s="39">
        <f>IF(COUNTA($A10:$L10)=0,"",IF($A10&lt;&gt;"Yes","EXCLUDED",IF(OR($B10="",$C10="",$D10="",$E10="",$F10="",$G10="",$H10="",$I10="",$J10="",$K10="",$L10=""),"INCOMPLETE",IF(OR(AND($C10="One-Time Job",$E10&lt;&gt;1),AND($C10="Recurring Account",$E10&lt;=0)),"FIX VISIT RATE",IF($P10&lt;=0,"NO POSITIVE MARGIN","READY")))))</f>
        <v/>
      </c>
    </row>
    <row r="11" ht="31" customHeight="1">
      <c r="A11" s="30" t="inlineStr">
        <is>
          <t>Yes</t>
        </is>
      </c>
      <c r="B11" s="31" t="inlineStr">
        <is>
          <t>Example - Flea Treatment Visit</t>
        </is>
      </c>
      <c r="C11" s="30" t="inlineStr">
        <is>
          <t>One-Time Job</t>
        </is>
      </c>
      <c r="D11" s="32" t="n">
        <v>310</v>
      </c>
      <c r="E11" s="33" t="n">
        <v>1</v>
      </c>
      <c r="F11" s="32" t="n">
        <v>42</v>
      </c>
      <c r="G11" s="33" t="n">
        <v>2.5</v>
      </c>
      <c r="H11" s="32" t="n">
        <v>34</v>
      </c>
      <c r="I11" s="32" t="n">
        <v>24</v>
      </c>
      <c r="J11" s="34" t="n">
        <v>0.03</v>
      </c>
      <c r="K11" s="32" t="n">
        <v>5</v>
      </c>
      <c r="L11" s="34" t="n">
        <v>0.1</v>
      </c>
      <c r="M11" s="35">
        <f>IF(OR($C11="",$D11=""),"",$D11)</f>
        <v/>
      </c>
      <c r="N11" s="36">
        <f>IF($C11="","",IF($C11="One-Time Job",1,IF($E11&gt;0,$E11,"")))</f>
        <v/>
      </c>
      <c r="O11" s="35">
        <f>IF(OR($M11="",$N11="",$F11="",$G11="",$H11="",$I11="",$J11="",$K11=""),"",$N11*($F11+$G11*$H11+$I11)+$M11*$J11+$K11)</f>
        <v/>
      </c>
      <c r="P11" s="35">
        <f>IF(OR($M11="",$O11=""),"",$M11-$O11)</f>
        <v/>
      </c>
      <c r="Q11" s="37">
        <f>IFERROR($P11/$M11,"")</f>
        <v/>
      </c>
      <c r="R11" s="38">
        <f>IF(OR($P11="",$P11&lt;=0,Assumptions!$B$12=""),"",IFERROR(ROUNDUP(Assumptions!$B$12/$P11,0),""))</f>
        <v/>
      </c>
      <c r="S11" s="38">
        <f>IF(OR($P11="",$P11&lt;=0,Assumptions!$B$12="",Assumptions!$B$14=""),"",IFERROR(ROUNDUP((Assumptions!$B$12+Assumptions!$B$14)/$P11,0),""))</f>
        <v/>
      </c>
      <c r="T11" s="36">
        <f>IF(OR($S11="",$N11=""),"",$S11*$N11)</f>
        <v/>
      </c>
      <c r="U11" s="36">
        <f>IF(OR($T11="",$G11=""),"",$T11*$G11)</f>
        <v/>
      </c>
      <c r="V11" s="39">
        <f>IF(COUNTA($A11:$L11)=0,"",IF($A11&lt;&gt;"Yes","EXCLUDED",IF(OR($B11="",$C11="",$D11="",$E11="",$F11="",$G11="",$H11="",$I11="",$J11="",$K11="",$L11=""),"INCOMPLETE",IF(OR(AND($C11="One-Time Job",$E11&lt;&gt;1),AND($C11="Recurring Account",$E11&lt;=0)),"FIX VISIT RATE",IF($P11&lt;=0,"NO POSITIVE MARGIN","READY")))))</f>
        <v/>
      </c>
    </row>
    <row r="12" ht="31" customHeight="1">
      <c r="A12" s="30" t="inlineStr">
        <is>
          <t>Yes</t>
        </is>
      </c>
      <c r="B12" s="31" t="inlineStr">
        <is>
          <t>Example - Home Care Monthly Plan</t>
        </is>
      </c>
      <c r="C12" s="30" t="inlineStr">
        <is>
          <t>Recurring Account</t>
        </is>
      </c>
      <c r="D12" s="32" t="n">
        <v>54</v>
      </c>
      <c r="E12" s="33" t="n">
        <v>0.33</v>
      </c>
      <c r="F12" s="32" t="n">
        <v>7</v>
      </c>
      <c r="G12" s="33" t="n">
        <v>0.75</v>
      </c>
      <c r="H12" s="32" t="n">
        <v>34</v>
      </c>
      <c r="I12" s="32" t="n">
        <v>14</v>
      </c>
      <c r="J12" s="34" t="n">
        <v>0.03</v>
      </c>
      <c r="K12" s="32" t="n">
        <v>2</v>
      </c>
      <c r="L12" s="34" t="n">
        <v>0.35</v>
      </c>
      <c r="M12" s="35">
        <f>IF(OR($C12="",$D12=""),"",$D12)</f>
        <v/>
      </c>
      <c r="N12" s="36">
        <f>IF($C12="","",IF($C12="One-Time Job",1,IF($E12&gt;0,$E12,"")))</f>
        <v/>
      </c>
      <c r="O12" s="35">
        <f>IF(OR($M12="",$N12="",$F12="",$G12="",$H12="",$I12="",$J12="",$K12=""),"",$N12*($F12+$G12*$H12+$I12)+$M12*$J12+$K12)</f>
        <v/>
      </c>
      <c r="P12" s="35">
        <f>IF(OR($M12="",$O12=""),"",$M12-$O12)</f>
        <v/>
      </c>
      <c r="Q12" s="37">
        <f>IFERROR($P12/$M12,"")</f>
        <v/>
      </c>
      <c r="R12" s="38">
        <f>IF(OR($P12="",$P12&lt;=0,Assumptions!$B$12=""),"",IFERROR(ROUNDUP(Assumptions!$B$12/$P12,0),""))</f>
        <v/>
      </c>
      <c r="S12" s="38">
        <f>IF(OR($P12="",$P12&lt;=0,Assumptions!$B$12="",Assumptions!$B$14=""),"",IFERROR(ROUNDUP((Assumptions!$B$12+Assumptions!$B$14)/$P12,0),""))</f>
        <v/>
      </c>
      <c r="T12" s="36">
        <f>IF(OR($S12="",$N12=""),"",$S12*$N12)</f>
        <v/>
      </c>
      <c r="U12" s="36">
        <f>IF(OR($T12="",$G12=""),"",$T12*$G12)</f>
        <v/>
      </c>
      <c r="V12" s="39">
        <f>IF(COUNTA($A12:$L12)=0,"",IF($A12&lt;&gt;"Yes","EXCLUDED",IF(OR($B12="",$C12="",$D12="",$E12="",$F12="",$G12="",$H12="",$I12="",$J12="",$K12="",$L12=""),"INCOMPLETE",IF(OR(AND($C12="One-Time Job",$E12&lt;&gt;1),AND($C12="Recurring Account",$E12&lt;=0)),"FIX VISIT RATE",IF($P12&lt;=0,"NO POSITIVE MARGIN","READY")))))</f>
        <v/>
      </c>
    </row>
    <row r="13" ht="31" customHeight="1">
      <c r="A13" s="30" t="inlineStr">
        <is>
          <t>Yes</t>
        </is>
      </c>
      <c r="B13" s="31" t="inlineStr">
        <is>
          <t>Example - Home Care Plus Monthly Plan</t>
        </is>
      </c>
      <c r="C13" s="30" t="inlineStr">
        <is>
          <t>Recurring Account</t>
        </is>
      </c>
      <c r="D13" s="32" t="n">
        <v>79</v>
      </c>
      <c r="E13" s="33" t="n">
        <v>0.5</v>
      </c>
      <c r="F13" s="32" t="n">
        <v>10</v>
      </c>
      <c r="G13" s="33" t="n">
        <v>1</v>
      </c>
      <c r="H13" s="32" t="n">
        <v>34</v>
      </c>
      <c r="I13" s="32" t="n">
        <v>16</v>
      </c>
      <c r="J13" s="34" t="n">
        <v>0.03</v>
      </c>
      <c r="K13" s="32" t="n">
        <v>2</v>
      </c>
      <c r="L13" s="34" t="n">
        <v>0.3</v>
      </c>
      <c r="M13" s="35">
        <f>IF(OR($C13="",$D13=""),"",$D13)</f>
        <v/>
      </c>
      <c r="N13" s="36">
        <f>IF($C13="","",IF($C13="One-Time Job",1,IF($E13&gt;0,$E13,"")))</f>
        <v/>
      </c>
      <c r="O13" s="35">
        <f>IF(OR($M13="",$N13="",$F13="",$G13="",$H13="",$I13="",$J13="",$K13=""),"",$N13*($F13+$G13*$H13+$I13)+$M13*$J13+$K13)</f>
        <v/>
      </c>
      <c r="P13" s="35">
        <f>IF(OR($M13="",$O13=""),"",$M13-$O13)</f>
        <v/>
      </c>
      <c r="Q13" s="37">
        <f>IFERROR($P13/$M13,"")</f>
        <v/>
      </c>
      <c r="R13" s="38">
        <f>IF(OR($P13="",$P13&lt;=0,Assumptions!$B$12=""),"",IFERROR(ROUNDUP(Assumptions!$B$12/$P13,0),""))</f>
        <v/>
      </c>
      <c r="S13" s="38">
        <f>IF(OR($P13="",$P13&lt;=0,Assumptions!$B$12="",Assumptions!$B$14=""),"",IFERROR(ROUNDUP((Assumptions!$B$12+Assumptions!$B$14)/$P13,0),""))</f>
        <v/>
      </c>
      <c r="T13" s="36">
        <f>IF(OR($S13="",$N13=""),"",$S13*$N13)</f>
        <v/>
      </c>
      <c r="U13" s="36">
        <f>IF(OR($T13="",$G13=""),"",$T13*$G13)</f>
        <v/>
      </c>
      <c r="V13" s="39">
        <f>IF(COUNTA($A13:$L13)=0,"",IF($A13&lt;&gt;"Yes","EXCLUDED",IF(OR($B13="",$C13="",$D13="",$E13="",$F13="",$G13="",$H13="",$I13="",$J13="",$K13="",$L13=""),"INCOMPLETE",IF(OR(AND($C13="One-Time Job",$E13&lt;&gt;1),AND($C13="Recurring Account",$E13&lt;=0)),"FIX VISIT RATE",IF($P13&lt;=0,"NO POSITIVE MARGIN","READY")))))</f>
        <v/>
      </c>
    </row>
    <row r="14" ht="31" customHeight="1">
      <c r="A14" s="30" t="inlineStr">
        <is>
          <t>Yes</t>
        </is>
      </c>
      <c r="B14" s="31" t="inlineStr">
        <is>
          <t>Example - Small Office Monthly Plan</t>
        </is>
      </c>
      <c r="C14" s="30" t="inlineStr">
        <is>
          <t>Recurring Account</t>
        </is>
      </c>
      <c r="D14" s="32" t="n">
        <v>125</v>
      </c>
      <c r="E14" s="33" t="n">
        <v>1</v>
      </c>
      <c r="F14" s="32" t="n">
        <v>12</v>
      </c>
      <c r="G14" s="33" t="n">
        <v>1.1</v>
      </c>
      <c r="H14" s="32" t="n">
        <v>34</v>
      </c>
      <c r="I14" s="32" t="n">
        <v>18</v>
      </c>
      <c r="J14" s="34" t="n">
        <v>0.03</v>
      </c>
      <c r="K14" s="32" t="n">
        <v>3</v>
      </c>
      <c r="L14" s="34" t="n">
        <v>0.2</v>
      </c>
      <c r="M14" s="35">
        <f>IF(OR($C14="",$D14=""),"",$D14)</f>
        <v/>
      </c>
      <c r="N14" s="36">
        <f>IF($C14="","",IF($C14="One-Time Job",1,IF($E14&gt;0,$E14,"")))</f>
        <v/>
      </c>
      <c r="O14" s="35">
        <f>IF(OR($M14="",$N14="",$F14="",$G14="",$H14="",$I14="",$J14="",$K14=""),"",$N14*($F14+$G14*$H14+$I14)+$M14*$J14+$K14)</f>
        <v/>
      </c>
      <c r="P14" s="35">
        <f>IF(OR($M14="",$O14=""),"",$M14-$O14)</f>
        <v/>
      </c>
      <c r="Q14" s="37">
        <f>IFERROR($P14/$M14,"")</f>
        <v/>
      </c>
      <c r="R14" s="38">
        <f>IF(OR($P14="",$P14&lt;=0,Assumptions!$B$12=""),"",IFERROR(ROUNDUP(Assumptions!$B$12/$P14,0),""))</f>
        <v/>
      </c>
      <c r="S14" s="38">
        <f>IF(OR($P14="",$P14&lt;=0,Assumptions!$B$12="",Assumptions!$B$14=""),"",IFERROR(ROUNDUP((Assumptions!$B$12+Assumptions!$B$14)/$P14,0),""))</f>
        <v/>
      </c>
      <c r="T14" s="36">
        <f>IF(OR($S14="",$N14=""),"",$S14*$N14)</f>
        <v/>
      </c>
      <c r="U14" s="36">
        <f>IF(OR($T14="",$G14=""),"",$T14*$G14)</f>
        <v/>
      </c>
      <c r="V14" s="39">
        <f>IF(COUNTA($A14:$L14)=0,"",IF($A14&lt;&gt;"Yes","EXCLUDED",IF(OR($B14="",$C14="",$D14="",$E14="",$F14="",$G14="",$H14="",$I14="",$J14="",$K14="",$L14=""),"INCOMPLETE",IF(OR(AND($C14="One-Time Job",$E14&lt;&gt;1),AND($C14="Recurring Account",$E14&lt;=0)),"FIX VISIT RATE",IF($P14&lt;=0,"NO POSITIVE MARGIN","READY")))))</f>
        <v/>
      </c>
    </row>
    <row r="15" ht="31" customHeight="1">
      <c r="A15" s="30" t="inlineStr">
        <is>
          <t>Yes</t>
        </is>
      </c>
      <c r="B15" s="31" t="inlineStr">
        <is>
          <t>Example - Retail Suite Monthly Plan</t>
        </is>
      </c>
      <c r="C15" s="30" t="inlineStr">
        <is>
          <t>Recurring Account</t>
        </is>
      </c>
      <c r="D15" s="32" t="n">
        <v>148</v>
      </c>
      <c r="E15" s="33" t="n">
        <v>1</v>
      </c>
      <c r="F15" s="32" t="n">
        <v>14</v>
      </c>
      <c r="G15" s="33" t="n">
        <v>1.3</v>
      </c>
      <c r="H15" s="32" t="n">
        <v>34</v>
      </c>
      <c r="I15" s="32" t="n">
        <v>20</v>
      </c>
      <c r="J15" s="34" t="n">
        <v>0.03</v>
      </c>
      <c r="K15" s="32" t="n">
        <v>4</v>
      </c>
      <c r="L15" s="34" t="n">
        <v>0.1</v>
      </c>
      <c r="M15" s="35">
        <f>IF(OR($C15="",$D15=""),"",$D15)</f>
        <v/>
      </c>
      <c r="N15" s="36">
        <f>IF($C15="","",IF($C15="One-Time Job",1,IF($E15&gt;0,$E15,"")))</f>
        <v/>
      </c>
      <c r="O15" s="35">
        <f>IF(OR($M15="",$N15="",$F15="",$G15="",$H15="",$I15="",$J15="",$K15=""),"",$N15*($F15+$G15*$H15+$I15)+$M15*$J15+$K15)</f>
        <v/>
      </c>
      <c r="P15" s="35">
        <f>IF(OR($M15="",$O15=""),"",$M15-$O15)</f>
        <v/>
      </c>
      <c r="Q15" s="37">
        <f>IFERROR($P15/$M15,"")</f>
        <v/>
      </c>
      <c r="R15" s="38">
        <f>IF(OR($P15="",$P15&lt;=0,Assumptions!$B$12=""),"",IFERROR(ROUNDUP(Assumptions!$B$12/$P15,0),""))</f>
        <v/>
      </c>
      <c r="S15" s="38">
        <f>IF(OR($P15="",$P15&lt;=0,Assumptions!$B$12="",Assumptions!$B$14=""),"",IFERROR(ROUNDUP((Assumptions!$B$12+Assumptions!$B$14)/$P15,0),""))</f>
        <v/>
      </c>
      <c r="T15" s="36">
        <f>IF(OR($S15="",$N15=""),"",$S15*$N15)</f>
        <v/>
      </c>
      <c r="U15" s="36">
        <f>IF(OR($T15="",$G15=""),"",$T15*$G15)</f>
        <v/>
      </c>
      <c r="V15" s="39">
        <f>IF(COUNTA($A15:$L15)=0,"",IF($A15&lt;&gt;"Yes","EXCLUDED",IF(OR($B15="",$C15="",$D15="",$E15="",$F15="",$G15="",$H15="",$I15="",$J15="",$K15="",$L15=""),"INCOMPLETE",IF(OR(AND($C15="One-Time Job",$E15&lt;&gt;1),AND($C15="Recurring Account",$E15&lt;=0)),"FIX VISIT RATE",IF($P15&lt;=0,"NO POSITIVE MARGIN","READY")))))</f>
        <v/>
      </c>
    </row>
    <row r="16" ht="31" customHeight="1">
      <c r="A16" s="30" t="inlineStr">
        <is>
          <t>Yes</t>
        </is>
      </c>
      <c r="B16" s="31" t="inlineStr">
        <is>
          <t>Example - Common Area Monthly Plan</t>
        </is>
      </c>
      <c r="C16" s="30" t="inlineStr">
        <is>
          <t>Recurring Account</t>
        </is>
      </c>
      <c r="D16" s="32" t="n">
        <v>210</v>
      </c>
      <c r="E16" s="33" t="n">
        <v>2</v>
      </c>
      <c r="F16" s="32" t="n">
        <v>16</v>
      </c>
      <c r="G16" s="33" t="n">
        <v>1.2</v>
      </c>
      <c r="H16" s="32" t="n">
        <v>34</v>
      </c>
      <c r="I16" s="32" t="n">
        <v>22</v>
      </c>
      <c r="J16" s="34" t="n">
        <v>0.03</v>
      </c>
      <c r="K16" s="32" t="n">
        <v>5</v>
      </c>
      <c r="L16" s="34" t="n">
        <v>0.05</v>
      </c>
      <c r="M16" s="35">
        <f>IF(OR($C16="",$D16=""),"",$D16)</f>
        <v/>
      </c>
      <c r="N16" s="36">
        <f>IF($C16="","",IF($C16="One-Time Job",1,IF($E16&gt;0,$E16,"")))</f>
        <v/>
      </c>
      <c r="O16" s="35">
        <f>IF(OR($M16="",$N16="",$F16="",$G16="",$H16="",$I16="",$J16="",$K16=""),"",$N16*($F16+$G16*$H16+$I16)+$M16*$J16+$K16)</f>
        <v/>
      </c>
      <c r="P16" s="35">
        <f>IF(OR($M16="",$O16=""),"",$M16-$O16)</f>
        <v/>
      </c>
      <c r="Q16" s="37">
        <f>IFERROR($P16/$M16,"")</f>
        <v/>
      </c>
      <c r="R16" s="38">
        <f>IF(OR($P16="",$P16&lt;=0,Assumptions!$B$12=""),"",IFERROR(ROUNDUP(Assumptions!$B$12/$P16,0),""))</f>
        <v/>
      </c>
      <c r="S16" s="38">
        <f>IF(OR($P16="",$P16&lt;=0,Assumptions!$B$12="",Assumptions!$B$14=""),"",IFERROR(ROUNDUP((Assumptions!$B$12+Assumptions!$B$14)/$P16,0),""))</f>
        <v/>
      </c>
      <c r="T16" s="36">
        <f>IF(OR($S16="",$N16=""),"",$S16*$N16)</f>
        <v/>
      </c>
      <c r="U16" s="36">
        <f>IF(OR($T16="",$G16=""),"",$T16*$G16)</f>
        <v/>
      </c>
      <c r="V16" s="39">
        <f>IF(COUNTA($A16:$L16)=0,"",IF($A16&lt;&gt;"Yes","EXCLUDED",IF(OR($B16="",$C16="",$D16="",$E16="",$F16="",$G16="",$H16="",$I16="",$J16="",$K16="",$L16=""),"INCOMPLETE",IF(OR(AND($C16="One-Time Job",$E16&lt;&gt;1),AND($C16="Recurring Account",$E16&lt;=0)),"FIX VISIT RATE",IF($P16&lt;=0,"NO POSITIVE MARGIN","READY")))))</f>
        <v/>
      </c>
    </row>
    <row r="17" ht="31" customHeight="1">
      <c r="A17" s="30" t="n"/>
      <c r="B17" s="31" t="n"/>
      <c r="C17" s="30" t="n"/>
      <c r="D17" s="32" t="n"/>
      <c r="E17" s="33" t="n"/>
      <c r="F17" s="32" t="n"/>
      <c r="G17" s="33" t="n"/>
      <c r="H17" s="32" t="n"/>
      <c r="I17" s="32" t="n"/>
      <c r="J17" s="34" t="n"/>
      <c r="K17" s="32" t="n"/>
      <c r="L17" s="34" t="n"/>
      <c r="M17" s="35">
        <f>IF(OR($C17="",$D17=""),"",$D17)</f>
        <v/>
      </c>
      <c r="N17" s="36">
        <f>IF($C17="","",IF($C17="One-Time Job",1,IF($E17&gt;0,$E17,"")))</f>
        <v/>
      </c>
      <c r="O17" s="35">
        <f>IF(OR($M17="",$N17="",$F17="",$G17="",$H17="",$I17="",$J17="",$K17=""),"",$N17*($F17+$G17*$H17+$I17)+$M17*$J17+$K17)</f>
        <v/>
      </c>
      <c r="P17" s="35">
        <f>IF(OR($M17="",$O17=""),"",$M17-$O17)</f>
        <v/>
      </c>
      <c r="Q17" s="37">
        <f>IFERROR($P17/$M17,"")</f>
        <v/>
      </c>
      <c r="R17" s="38">
        <f>IF(OR($P17="",$P17&lt;=0,Assumptions!$B$12=""),"",IFERROR(ROUNDUP(Assumptions!$B$12/$P17,0),""))</f>
        <v/>
      </c>
      <c r="S17" s="38">
        <f>IF(OR($P17="",$P17&lt;=0,Assumptions!$B$12="",Assumptions!$B$14=""),"",IFERROR(ROUNDUP((Assumptions!$B$12+Assumptions!$B$14)/$P17,0),""))</f>
        <v/>
      </c>
      <c r="T17" s="36">
        <f>IF(OR($S17="",$N17=""),"",$S17*$N17)</f>
        <v/>
      </c>
      <c r="U17" s="36">
        <f>IF(OR($T17="",$G17=""),"",$T17*$G17)</f>
        <v/>
      </c>
      <c r="V17" s="39">
        <f>IF(COUNTA($A17:$L17)=0,"",IF($A17&lt;&gt;"Yes","EXCLUDED",IF(OR($B17="",$C17="",$D17="",$E17="",$F17="",$G17="",$H17="",$I17="",$J17="",$K17="",$L17=""),"INCOMPLETE",IF(OR(AND($C17="One-Time Job",$E17&lt;&gt;1),AND($C17="Recurring Account",$E17&lt;=0)),"FIX VISIT RATE",IF($P17&lt;=0,"NO POSITIVE MARGIN","READY")))))</f>
        <v/>
      </c>
    </row>
    <row r="18" ht="31" customHeight="1">
      <c r="A18" s="30" t="n"/>
      <c r="B18" s="31" t="n"/>
      <c r="C18" s="30" t="n"/>
      <c r="D18" s="32" t="n"/>
      <c r="E18" s="33" t="n"/>
      <c r="F18" s="32" t="n"/>
      <c r="G18" s="33" t="n"/>
      <c r="H18" s="32" t="n"/>
      <c r="I18" s="32" t="n"/>
      <c r="J18" s="34" t="n"/>
      <c r="K18" s="32" t="n"/>
      <c r="L18" s="34" t="n"/>
      <c r="M18" s="35">
        <f>IF(OR($C18="",$D18=""),"",$D18)</f>
        <v/>
      </c>
      <c r="N18" s="36">
        <f>IF($C18="","",IF($C18="One-Time Job",1,IF($E18&gt;0,$E18,"")))</f>
        <v/>
      </c>
      <c r="O18" s="35">
        <f>IF(OR($M18="",$N18="",$F18="",$G18="",$H18="",$I18="",$J18="",$K18=""),"",$N18*($F18+$G18*$H18+$I18)+$M18*$J18+$K18)</f>
        <v/>
      </c>
      <c r="P18" s="35">
        <f>IF(OR($M18="",$O18=""),"",$M18-$O18)</f>
        <v/>
      </c>
      <c r="Q18" s="37">
        <f>IFERROR($P18/$M18,"")</f>
        <v/>
      </c>
      <c r="R18" s="38">
        <f>IF(OR($P18="",$P18&lt;=0,Assumptions!$B$12=""),"",IFERROR(ROUNDUP(Assumptions!$B$12/$P18,0),""))</f>
        <v/>
      </c>
      <c r="S18" s="38">
        <f>IF(OR($P18="",$P18&lt;=0,Assumptions!$B$12="",Assumptions!$B$14=""),"",IFERROR(ROUNDUP((Assumptions!$B$12+Assumptions!$B$14)/$P18,0),""))</f>
        <v/>
      </c>
      <c r="T18" s="36">
        <f>IF(OR($S18="",$N18=""),"",$S18*$N18)</f>
        <v/>
      </c>
      <c r="U18" s="36">
        <f>IF(OR($T18="",$G18=""),"",$T18*$G18)</f>
        <v/>
      </c>
      <c r="V18" s="39">
        <f>IF(COUNTA($A18:$L18)=0,"",IF($A18&lt;&gt;"Yes","EXCLUDED",IF(OR($B18="",$C18="",$D18="",$E18="",$F18="",$G18="",$H18="",$I18="",$J18="",$K18="",$L18=""),"INCOMPLETE",IF(OR(AND($C18="One-Time Job",$E18&lt;&gt;1),AND($C18="Recurring Account",$E18&lt;=0)),"FIX VISIT RATE",IF($P18&lt;=0,"NO POSITIVE MARGIN","READY")))))</f>
        <v/>
      </c>
    </row>
    <row r="19" ht="31" customHeight="1">
      <c r="A19" s="30" t="n"/>
      <c r="B19" s="31" t="n"/>
      <c r="C19" s="30" t="n"/>
      <c r="D19" s="32" t="n"/>
      <c r="E19" s="33" t="n"/>
      <c r="F19" s="32" t="n"/>
      <c r="G19" s="33" t="n"/>
      <c r="H19" s="32" t="n"/>
      <c r="I19" s="32" t="n"/>
      <c r="J19" s="34" t="n"/>
      <c r="K19" s="32" t="n"/>
      <c r="L19" s="34" t="n"/>
      <c r="M19" s="35">
        <f>IF(OR($C19="",$D19=""),"",$D19)</f>
        <v/>
      </c>
      <c r="N19" s="36">
        <f>IF($C19="","",IF($C19="One-Time Job",1,IF($E19&gt;0,$E19,"")))</f>
        <v/>
      </c>
      <c r="O19" s="35">
        <f>IF(OR($M19="",$N19="",$F19="",$G19="",$H19="",$I19="",$J19="",$K19=""),"",$N19*($F19+$G19*$H19+$I19)+$M19*$J19+$K19)</f>
        <v/>
      </c>
      <c r="P19" s="35">
        <f>IF(OR($M19="",$O19=""),"",$M19-$O19)</f>
        <v/>
      </c>
      <c r="Q19" s="37">
        <f>IFERROR($P19/$M19,"")</f>
        <v/>
      </c>
      <c r="R19" s="38">
        <f>IF(OR($P19="",$P19&lt;=0,Assumptions!$B$12=""),"",IFERROR(ROUNDUP(Assumptions!$B$12/$P19,0),""))</f>
        <v/>
      </c>
      <c r="S19" s="38">
        <f>IF(OR($P19="",$P19&lt;=0,Assumptions!$B$12="",Assumptions!$B$14=""),"",IFERROR(ROUNDUP((Assumptions!$B$12+Assumptions!$B$14)/$P19,0),""))</f>
        <v/>
      </c>
      <c r="T19" s="36">
        <f>IF(OR($S19="",$N19=""),"",$S19*$N19)</f>
        <v/>
      </c>
      <c r="U19" s="36">
        <f>IF(OR($T19="",$G19=""),"",$T19*$G19)</f>
        <v/>
      </c>
      <c r="V19" s="39">
        <f>IF(COUNTA($A19:$L19)=0,"",IF($A19&lt;&gt;"Yes","EXCLUDED",IF(OR($B19="",$C19="",$D19="",$E19="",$F19="",$G19="",$H19="",$I19="",$J19="",$K19="",$L19=""),"INCOMPLETE",IF(OR(AND($C19="One-Time Job",$E19&lt;&gt;1),AND($C19="Recurring Account",$E19&lt;=0)),"FIX VISIT RATE",IF($P19&lt;=0,"NO POSITIVE MARGIN","READY")))))</f>
        <v/>
      </c>
    </row>
    <row r="20" ht="31" customHeight="1">
      <c r="A20" s="30" t="n"/>
      <c r="B20" s="31" t="n"/>
      <c r="C20" s="30" t="n"/>
      <c r="D20" s="32" t="n"/>
      <c r="E20" s="33" t="n"/>
      <c r="F20" s="32" t="n"/>
      <c r="G20" s="33" t="n"/>
      <c r="H20" s="32" t="n"/>
      <c r="I20" s="32" t="n"/>
      <c r="J20" s="34" t="n"/>
      <c r="K20" s="32" t="n"/>
      <c r="L20" s="34" t="n"/>
      <c r="M20" s="35">
        <f>IF(OR($C20="",$D20=""),"",$D20)</f>
        <v/>
      </c>
      <c r="N20" s="36">
        <f>IF($C20="","",IF($C20="One-Time Job",1,IF($E20&gt;0,$E20,"")))</f>
        <v/>
      </c>
      <c r="O20" s="35">
        <f>IF(OR($M20="",$N20="",$F20="",$G20="",$H20="",$I20="",$J20="",$K20=""),"",$N20*($F20+$G20*$H20+$I20)+$M20*$J20+$K20)</f>
        <v/>
      </c>
      <c r="P20" s="35">
        <f>IF(OR($M20="",$O20=""),"",$M20-$O20)</f>
        <v/>
      </c>
      <c r="Q20" s="37">
        <f>IFERROR($P20/$M20,"")</f>
        <v/>
      </c>
      <c r="R20" s="38">
        <f>IF(OR($P20="",$P20&lt;=0,Assumptions!$B$12=""),"",IFERROR(ROUNDUP(Assumptions!$B$12/$P20,0),""))</f>
        <v/>
      </c>
      <c r="S20" s="38">
        <f>IF(OR($P20="",$P20&lt;=0,Assumptions!$B$12="",Assumptions!$B$14=""),"",IFERROR(ROUNDUP((Assumptions!$B$12+Assumptions!$B$14)/$P20,0),""))</f>
        <v/>
      </c>
      <c r="T20" s="36">
        <f>IF(OR($S20="",$N20=""),"",$S20*$N20)</f>
        <v/>
      </c>
      <c r="U20" s="36">
        <f>IF(OR($T20="",$G20=""),"",$T20*$G20)</f>
        <v/>
      </c>
      <c r="V20" s="39">
        <f>IF(COUNTA($A20:$L20)=0,"",IF($A20&lt;&gt;"Yes","EXCLUDED",IF(OR($B20="",$C20="",$D20="",$E20="",$F20="",$G20="",$H20="",$I20="",$J20="",$K20="",$L20=""),"INCOMPLETE",IF(OR(AND($C20="One-Time Job",$E20&lt;&gt;1),AND($C20="Recurring Account",$E20&lt;=0)),"FIX VISIT RATE",IF($P20&lt;=0,"NO POSITIVE MARGIN","READY")))))</f>
        <v/>
      </c>
    </row>
    <row r="21" ht="31" customHeight="1">
      <c r="A21" s="30" t="n"/>
      <c r="B21" s="31" t="n"/>
      <c r="C21" s="30" t="n"/>
      <c r="D21" s="32" t="n"/>
      <c r="E21" s="33" t="n"/>
      <c r="F21" s="32" t="n"/>
      <c r="G21" s="33" t="n"/>
      <c r="H21" s="32" t="n"/>
      <c r="I21" s="32" t="n"/>
      <c r="J21" s="34" t="n"/>
      <c r="K21" s="32" t="n"/>
      <c r="L21" s="34" t="n"/>
      <c r="M21" s="35">
        <f>IF(OR($C21="",$D21=""),"",$D21)</f>
        <v/>
      </c>
      <c r="N21" s="36">
        <f>IF($C21="","",IF($C21="One-Time Job",1,IF($E21&gt;0,$E21,"")))</f>
        <v/>
      </c>
      <c r="O21" s="35">
        <f>IF(OR($M21="",$N21="",$F21="",$G21="",$H21="",$I21="",$J21="",$K21=""),"",$N21*($F21+$G21*$H21+$I21)+$M21*$J21+$K21)</f>
        <v/>
      </c>
      <c r="P21" s="35">
        <f>IF(OR($M21="",$O21=""),"",$M21-$O21)</f>
        <v/>
      </c>
      <c r="Q21" s="37">
        <f>IFERROR($P21/$M21,"")</f>
        <v/>
      </c>
      <c r="R21" s="38">
        <f>IF(OR($P21="",$P21&lt;=0,Assumptions!$B$12=""),"",IFERROR(ROUNDUP(Assumptions!$B$12/$P21,0),""))</f>
        <v/>
      </c>
      <c r="S21" s="38">
        <f>IF(OR($P21="",$P21&lt;=0,Assumptions!$B$12="",Assumptions!$B$14=""),"",IFERROR(ROUNDUP((Assumptions!$B$12+Assumptions!$B$14)/$P21,0),""))</f>
        <v/>
      </c>
      <c r="T21" s="36">
        <f>IF(OR($S21="",$N21=""),"",$S21*$N21)</f>
        <v/>
      </c>
      <c r="U21" s="36">
        <f>IF(OR($T21="",$G21=""),"",$T21*$G21)</f>
        <v/>
      </c>
      <c r="V21" s="39">
        <f>IF(COUNTA($A21:$L21)=0,"",IF($A21&lt;&gt;"Yes","EXCLUDED",IF(OR($B21="",$C21="",$D21="",$E21="",$F21="",$G21="",$H21="",$I21="",$J21="",$K21="",$L21=""),"INCOMPLETE",IF(OR(AND($C21="One-Time Job",$E21&lt;&gt;1),AND($C21="Recurring Account",$E21&lt;=0)),"FIX VISIT RATE",IF($P21&lt;=0,"NO POSITIVE MARGIN","READY")))))</f>
        <v/>
      </c>
    </row>
    <row r="22" ht="31" customHeight="1">
      <c r="A22" s="30" t="n"/>
      <c r="B22" s="31" t="n"/>
      <c r="C22" s="30" t="n"/>
      <c r="D22" s="32" t="n"/>
      <c r="E22" s="33" t="n"/>
      <c r="F22" s="32" t="n"/>
      <c r="G22" s="33" t="n"/>
      <c r="H22" s="32" t="n"/>
      <c r="I22" s="32" t="n"/>
      <c r="J22" s="34" t="n"/>
      <c r="K22" s="32" t="n"/>
      <c r="L22" s="34" t="n"/>
      <c r="M22" s="35">
        <f>IF(OR($C22="",$D22=""),"",$D22)</f>
        <v/>
      </c>
      <c r="N22" s="36">
        <f>IF($C22="","",IF($C22="One-Time Job",1,IF($E22&gt;0,$E22,"")))</f>
        <v/>
      </c>
      <c r="O22" s="35">
        <f>IF(OR($M22="",$N22="",$F22="",$G22="",$H22="",$I22="",$J22="",$K22=""),"",$N22*($F22+$G22*$H22+$I22)+$M22*$J22+$K22)</f>
        <v/>
      </c>
      <c r="P22" s="35">
        <f>IF(OR($M22="",$O22=""),"",$M22-$O22)</f>
        <v/>
      </c>
      <c r="Q22" s="37">
        <f>IFERROR($P22/$M22,"")</f>
        <v/>
      </c>
      <c r="R22" s="38">
        <f>IF(OR($P22="",$P22&lt;=0,Assumptions!$B$12=""),"",IFERROR(ROUNDUP(Assumptions!$B$12/$P22,0),""))</f>
        <v/>
      </c>
      <c r="S22" s="38">
        <f>IF(OR($P22="",$P22&lt;=0,Assumptions!$B$12="",Assumptions!$B$14=""),"",IFERROR(ROUNDUP((Assumptions!$B$12+Assumptions!$B$14)/$P22,0),""))</f>
        <v/>
      </c>
      <c r="T22" s="36">
        <f>IF(OR($S22="",$N22=""),"",$S22*$N22)</f>
        <v/>
      </c>
      <c r="U22" s="36">
        <f>IF(OR($T22="",$G22=""),"",$T22*$G22)</f>
        <v/>
      </c>
      <c r="V22" s="39">
        <f>IF(COUNTA($A22:$L22)=0,"",IF($A22&lt;&gt;"Yes","EXCLUDED",IF(OR($B22="",$C22="",$D22="",$E22="",$F22="",$G22="",$H22="",$I22="",$J22="",$K22="",$L22=""),"INCOMPLETE",IF(OR(AND($C22="One-Time Job",$E22&lt;&gt;1),AND($C22="Recurring Account",$E22&lt;=0)),"FIX VISIT RATE",IF($P22&lt;=0,"NO POSITIVE MARGIN","READY")))))</f>
        <v/>
      </c>
    </row>
    <row r="23" ht="31" customHeight="1">
      <c r="A23" s="30" t="n"/>
      <c r="B23" s="31" t="n"/>
      <c r="C23" s="30" t="n"/>
      <c r="D23" s="32" t="n"/>
      <c r="E23" s="33" t="n"/>
      <c r="F23" s="32" t="n"/>
      <c r="G23" s="33" t="n"/>
      <c r="H23" s="32" t="n"/>
      <c r="I23" s="32" t="n"/>
      <c r="J23" s="34" t="n"/>
      <c r="K23" s="32" t="n"/>
      <c r="L23" s="34" t="n"/>
      <c r="M23" s="35">
        <f>IF(OR($C23="",$D23=""),"",$D23)</f>
        <v/>
      </c>
      <c r="N23" s="36">
        <f>IF($C23="","",IF($C23="One-Time Job",1,IF($E23&gt;0,$E23,"")))</f>
        <v/>
      </c>
      <c r="O23" s="35">
        <f>IF(OR($M23="",$N23="",$F23="",$G23="",$H23="",$I23="",$J23="",$K23=""),"",$N23*($F23+$G23*$H23+$I23)+$M23*$J23+$K23)</f>
        <v/>
      </c>
      <c r="P23" s="35">
        <f>IF(OR($M23="",$O23=""),"",$M23-$O23)</f>
        <v/>
      </c>
      <c r="Q23" s="37">
        <f>IFERROR($P23/$M23,"")</f>
        <v/>
      </c>
      <c r="R23" s="38">
        <f>IF(OR($P23="",$P23&lt;=0,Assumptions!$B$12=""),"",IFERROR(ROUNDUP(Assumptions!$B$12/$P23,0),""))</f>
        <v/>
      </c>
      <c r="S23" s="38">
        <f>IF(OR($P23="",$P23&lt;=0,Assumptions!$B$12="",Assumptions!$B$14=""),"",IFERROR(ROUNDUP((Assumptions!$B$12+Assumptions!$B$14)/$P23,0),""))</f>
        <v/>
      </c>
      <c r="T23" s="36">
        <f>IF(OR($S23="",$N23=""),"",$S23*$N23)</f>
        <v/>
      </c>
      <c r="U23" s="36">
        <f>IF(OR($T23="",$G23=""),"",$T23*$G23)</f>
        <v/>
      </c>
      <c r="V23" s="39">
        <f>IF(COUNTA($A23:$L23)=0,"",IF($A23&lt;&gt;"Yes","EXCLUDED",IF(OR($B23="",$C23="",$D23="",$E23="",$F23="",$G23="",$H23="",$I23="",$J23="",$K23="",$L23=""),"INCOMPLETE",IF(OR(AND($C23="One-Time Job",$E23&lt;&gt;1),AND($C23="Recurring Account",$E23&lt;=0)),"FIX VISIT RATE",IF($P23&lt;=0,"NO POSITIVE MARGIN","READY")))))</f>
        <v/>
      </c>
    </row>
    <row r="24" ht="31" customHeight="1">
      <c r="A24" s="30" t="n"/>
      <c r="B24" s="31" t="n"/>
      <c r="C24" s="30" t="n"/>
      <c r="D24" s="32" t="n"/>
      <c r="E24" s="33" t="n"/>
      <c r="F24" s="32" t="n"/>
      <c r="G24" s="33" t="n"/>
      <c r="H24" s="32" t="n"/>
      <c r="I24" s="32" t="n"/>
      <c r="J24" s="34" t="n"/>
      <c r="K24" s="32" t="n"/>
      <c r="L24" s="34" t="n"/>
      <c r="M24" s="35">
        <f>IF(OR($C24="",$D24=""),"",$D24)</f>
        <v/>
      </c>
      <c r="N24" s="36">
        <f>IF($C24="","",IF($C24="One-Time Job",1,IF($E24&gt;0,$E24,"")))</f>
        <v/>
      </c>
      <c r="O24" s="35">
        <f>IF(OR($M24="",$N24="",$F24="",$G24="",$H24="",$I24="",$J24="",$K24=""),"",$N24*($F24+$G24*$H24+$I24)+$M24*$J24+$K24)</f>
        <v/>
      </c>
      <c r="P24" s="35">
        <f>IF(OR($M24="",$O24=""),"",$M24-$O24)</f>
        <v/>
      </c>
      <c r="Q24" s="37">
        <f>IFERROR($P24/$M24,"")</f>
        <v/>
      </c>
      <c r="R24" s="38">
        <f>IF(OR($P24="",$P24&lt;=0,Assumptions!$B$12=""),"",IFERROR(ROUNDUP(Assumptions!$B$12/$P24,0),""))</f>
        <v/>
      </c>
      <c r="S24" s="38">
        <f>IF(OR($P24="",$P24&lt;=0,Assumptions!$B$12="",Assumptions!$B$14=""),"",IFERROR(ROUNDUP((Assumptions!$B$12+Assumptions!$B$14)/$P24,0),""))</f>
        <v/>
      </c>
      <c r="T24" s="36">
        <f>IF(OR($S24="",$N24=""),"",$S24*$N24)</f>
        <v/>
      </c>
      <c r="U24" s="36">
        <f>IF(OR($T24="",$G24=""),"",$T24*$G24)</f>
        <v/>
      </c>
      <c r="V24" s="39">
        <f>IF(COUNTA($A24:$L24)=0,"",IF($A24&lt;&gt;"Yes","EXCLUDED",IF(OR($B24="",$C24="",$D24="",$E24="",$F24="",$G24="",$H24="",$I24="",$J24="",$K24="",$L24=""),"INCOMPLETE",IF(OR(AND($C24="One-Time Job",$E24&lt;&gt;1),AND($C24="Recurring Account",$E24&lt;=0)),"FIX VISIT RATE",IF($P24&lt;=0,"NO POSITIVE MARGIN","READY")))))</f>
        <v/>
      </c>
    </row>
    <row r="25" ht="31" customHeight="1">
      <c r="A25" s="30" t="n"/>
      <c r="B25" s="31" t="n"/>
      <c r="C25" s="30" t="n"/>
      <c r="D25" s="32" t="n"/>
      <c r="E25" s="33" t="n"/>
      <c r="F25" s="32" t="n"/>
      <c r="G25" s="33" t="n"/>
      <c r="H25" s="32" t="n"/>
      <c r="I25" s="32" t="n"/>
      <c r="J25" s="34" t="n"/>
      <c r="K25" s="32" t="n"/>
      <c r="L25" s="34" t="n"/>
      <c r="M25" s="35">
        <f>IF(OR($C25="",$D25=""),"",$D25)</f>
        <v/>
      </c>
      <c r="N25" s="36">
        <f>IF($C25="","",IF($C25="One-Time Job",1,IF($E25&gt;0,$E25,"")))</f>
        <v/>
      </c>
      <c r="O25" s="35">
        <f>IF(OR($M25="",$N25="",$F25="",$G25="",$H25="",$I25="",$J25="",$K25=""),"",$N25*($F25+$G25*$H25+$I25)+$M25*$J25+$K25)</f>
        <v/>
      </c>
      <c r="P25" s="35">
        <f>IF(OR($M25="",$O25=""),"",$M25-$O25)</f>
        <v/>
      </c>
      <c r="Q25" s="37">
        <f>IFERROR($P25/$M25,"")</f>
        <v/>
      </c>
      <c r="R25" s="38">
        <f>IF(OR($P25="",$P25&lt;=0,Assumptions!$B$12=""),"",IFERROR(ROUNDUP(Assumptions!$B$12/$P25,0),""))</f>
        <v/>
      </c>
      <c r="S25" s="38">
        <f>IF(OR($P25="",$P25&lt;=0,Assumptions!$B$12="",Assumptions!$B$14=""),"",IFERROR(ROUNDUP((Assumptions!$B$12+Assumptions!$B$14)/$P25,0),""))</f>
        <v/>
      </c>
      <c r="T25" s="36">
        <f>IF(OR($S25="",$N25=""),"",$S25*$N25)</f>
        <v/>
      </c>
      <c r="U25" s="36">
        <f>IF(OR($T25="",$G25=""),"",$T25*$G25)</f>
        <v/>
      </c>
      <c r="V25" s="39">
        <f>IF(COUNTA($A25:$L25)=0,"",IF($A25&lt;&gt;"Yes","EXCLUDED",IF(OR($B25="",$C25="",$D25="",$E25="",$F25="",$G25="",$H25="",$I25="",$J25="",$K25="",$L25=""),"INCOMPLETE",IF(OR(AND($C25="One-Time Job",$E25&lt;&gt;1),AND($C25="Recurring Account",$E25&lt;=0)),"FIX VISIT RATE",IF($P25&lt;=0,"NO POSITIVE MARGIN","READY")))))</f>
        <v/>
      </c>
    </row>
    <row r="26" ht="31" customHeight="1">
      <c r="A26" s="30" t="n"/>
      <c r="B26" s="31" t="n"/>
      <c r="C26" s="30" t="n"/>
      <c r="D26" s="32" t="n"/>
      <c r="E26" s="33" t="n"/>
      <c r="F26" s="32" t="n"/>
      <c r="G26" s="33" t="n"/>
      <c r="H26" s="32" t="n"/>
      <c r="I26" s="32" t="n"/>
      <c r="J26" s="34" t="n"/>
      <c r="K26" s="32" t="n"/>
      <c r="L26" s="34" t="n"/>
      <c r="M26" s="35">
        <f>IF(OR($C26="",$D26=""),"",$D26)</f>
        <v/>
      </c>
      <c r="N26" s="36">
        <f>IF($C26="","",IF($C26="One-Time Job",1,IF($E26&gt;0,$E26,"")))</f>
        <v/>
      </c>
      <c r="O26" s="35">
        <f>IF(OR($M26="",$N26="",$F26="",$G26="",$H26="",$I26="",$J26="",$K26=""),"",$N26*($F26+$G26*$H26+$I26)+$M26*$J26+$K26)</f>
        <v/>
      </c>
      <c r="P26" s="35">
        <f>IF(OR($M26="",$O26=""),"",$M26-$O26)</f>
        <v/>
      </c>
      <c r="Q26" s="37">
        <f>IFERROR($P26/$M26,"")</f>
        <v/>
      </c>
      <c r="R26" s="38">
        <f>IF(OR($P26="",$P26&lt;=0,Assumptions!$B$12=""),"",IFERROR(ROUNDUP(Assumptions!$B$12/$P26,0),""))</f>
        <v/>
      </c>
      <c r="S26" s="38">
        <f>IF(OR($P26="",$P26&lt;=0,Assumptions!$B$12="",Assumptions!$B$14=""),"",IFERROR(ROUNDUP((Assumptions!$B$12+Assumptions!$B$14)/$P26,0),""))</f>
        <v/>
      </c>
      <c r="T26" s="36">
        <f>IF(OR($S26="",$N26=""),"",$S26*$N26)</f>
        <v/>
      </c>
      <c r="U26" s="36">
        <f>IF(OR($T26="",$G26=""),"",$T26*$G26)</f>
        <v/>
      </c>
      <c r="V26" s="39">
        <f>IF(COUNTA($A26:$L26)=0,"",IF($A26&lt;&gt;"Yes","EXCLUDED",IF(OR($B26="",$C26="",$D26="",$E26="",$F26="",$G26="",$H26="",$I26="",$J26="",$K26="",$L26=""),"INCOMPLETE",IF(OR(AND($C26="One-Time Job",$E26&lt;&gt;1),AND($C26="Recurring Account",$E26&lt;=0)),"FIX VISIT RATE",IF($P26&lt;=0,"NO POSITIVE MARGIN","READY")))))</f>
        <v/>
      </c>
    </row>
    <row r="27" ht="31" customHeight="1">
      <c r="A27" s="30" t="n"/>
      <c r="B27" s="31" t="n"/>
      <c r="C27" s="30" t="n"/>
      <c r="D27" s="32" t="n"/>
      <c r="E27" s="33" t="n"/>
      <c r="F27" s="32" t="n"/>
      <c r="G27" s="33" t="n"/>
      <c r="H27" s="32" t="n"/>
      <c r="I27" s="32" t="n"/>
      <c r="J27" s="34" t="n"/>
      <c r="K27" s="32" t="n"/>
      <c r="L27" s="34" t="n"/>
      <c r="M27" s="35">
        <f>IF(OR($C27="",$D27=""),"",$D27)</f>
        <v/>
      </c>
      <c r="N27" s="36">
        <f>IF($C27="","",IF($C27="One-Time Job",1,IF($E27&gt;0,$E27,"")))</f>
        <v/>
      </c>
      <c r="O27" s="35">
        <f>IF(OR($M27="",$N27="",$F27="",$G27="",$H27="",$I27="",$J27="",$K27=""),"",$N27*($F27+$G27*$H27+$I27)+$M27*$J27+$K27)</f>
        <v/>
      </c>
      <c r="P27" s="35">
        <f>IF(OR($M27="",$O27=""),"",$M27-$O27)</f>
        <v/>
      </c>
      <c r="Q27" s="37">
        <f>IFERROR($P27/$M27,"")</f>
        <v/>
      </c>
      <c r="R27" s="38">
        <f>IF(OR($P27="",$P27&lt;=0,Assumptions!$B$12=""),"",IFERROR(ROUNDUP(Assumptions!$B$12/$P27,0),""))</f>
        <v/>
      </c>
      <c r="S27" s="38">
        <f>IF(OR($P27="",$P27&lt;=0,Assumptions!$B$12="",Assumptions!$B$14=""),"",IFERROR(ROUNDUP((Assumptions!$B$12+Assumptions!$B$14)/$P27,0),""))</f>
        <v/>
      </c>
      <c r="T27" s="36">
        <f>IF(OR($S27="",$N27=""),"",$S27*$N27)</f>
        <v/>
      </c>
      <c r="U27" s="36">
        <f>IF(OR($T27="",$G27=""),"",$T27*$G27)</f>
        <v/>
      </c>
      <c r="V27" s="39">
        <f>IF(COUNTA($A27:$L27)=0,"",IF($A27&lt;&gt;"Yes","EXCLUDED",IF(OR($B27="",$C27="",$D27="",$E27="",$F27="",$G27="",$H27="",$I27="",$J27="",$K27="",$L27=""),"INCOMPLETE",IF(OR(AND($C27="One-Time Job",$E27&lt;&gt;1),AND($C27="Recurring Account",$E27&lt;=0)),"FIX VISIT RATE",IF($P27&lt;=0,"NO POSITIVE MARGIN","READY")))))</f>
        <v/>
      </c>
    </row>
    <row r="28" ht="31" customHeight="1">
      <c r="A28" s="30" t="n"/>
      <c r="B28" s="31" t="n"/>
      <c r="C28" s="30" t="n"/>
      <c r="D28" s="32" t="n"/>
      <c r="E28" s="33" t="n"/>
      <c r="F28" s="32" t="n"/>
      <c r="G28" s="33" t="n"/>
      <c r="H28" s="32" t="n"/>
      <c r="I28" s="32" t="n"/>
      <c r="J28" s="34" t="n"/>
      <c r="K28" s="32" t="n"/>
      <c r="L28" s="34" t="n"/>
      <c r="M28" s="35">
        <f>IF(OR($C28="",$D28=""),"",$D28)</f>
        <v/>
      </c>
      <c r="N28" s="36">
        <f>IF($C28="","",IF($C28="One-Time Job",1,IF($E28&gt;0,$E28,"")))</f>
        <v/>
      </c>
      <c r="O28" s="35">
        <f>IF(OR($M28="",$N28="",$F28="",$G28="",$H28="",$I28="",$J28="",$K28=""),"",$N28*($F28+$G28*$H28+$I28)+$M28*$J28+$K28)</f>
        <v/>
      </c>
      <c r="P28" s="35">
        <f>IF(OR($M28="",$O28=""),"",$M28-$O28)</f>
        <v/>
      </c>
      <c r="Q28" s="37">
        <f>IFERROR($P28/$M28,"")</f>
        <v/>
      </c>
      <c r="R28" s="38">
        <f>IF(OR($P28="",$P28&lt;=0,Assumptions!$B$12=""),"",IFERROR(ROUNDUP(Assumptions!$B$12/$P28,0),""))</f>
        <v/>
      </c>
      <c r="S28" s="38">
        <f>IF(OR($P28="",$P28&lt;=0,Assumptions!$B$12="",Assumptions!$B$14=""),"",IFERROR(ROUNDUP((Assumptions!$B$12+Assumptions!$B$14)/$P28,0),""))</f>
        <v/>
      </c>
      <c r="T28" s="36">
        <f>IF(OR($S28="",$N28=""),"",$S28*$N28)</f>
        <v/>
      </c>
      <c r="U28" s="36">
        <f>IF(OR($T28="",$G28=""),"",$T28*$G28)</f>
        <v/>
      </c>
      <c r="V28" s="39">
        <f>IF(COUNTA($A28:$L28)=0,"",IF($A28&lt;&gt;"Yes","EXCLUDED",IF(OR($B28="",$C28="",$D28="",$E28="",$F28="",$G28="",$H28="",$I28="",$J28="",$K28="",$L28=""),"INCOMPLETE",IF(OR(AND($C28="One-Time Job",$E28&lt;&gt;1),AND($C28="Recurring Account",$E28&lt;=0)),"FIX VISIT RATE",IF($P28&lt;=0,"NO POSITIVE MARGIN","READY")))))</f>
        <v/>
      </c>
    </row>
    <row r="29" ht="31" customHeight="1">
      <c r="A29" s="30" t="n"/>
      <c r="B29" s="31" t="n"/>
      <c r="C29" s="30" t="n"/>
      <c r="D29" s="32" t="n"/>
      <c r="E29" s="33" t="n"/>
      <c r="F29" s="32" t="n"/>
      <c r="G29" s="33" t="n"/>
      <c r="H29" s="32" t="n"/>
      <c r="I29" s="32" t="n"/>
      <c r="J29" s="34" t="n"/>
      <c r="K29" s="32" t="n"/>
      <c r="L29" s="34" t="n"/>
      <c r="M29" s="35">
        <f>IF(OR($C29="",$D29=""),"",$D29)</f>
        <v/>
      </c>
      <c r="N29" s="36">
        <f>IF($C29="","",IF($C29="One-Time Job",1,IF($E29&gt;0,$E29,"")))</f>
        <v/>
      </c>
      <c r="O29" s="35">
        <f>IF(OR($M29="",$N29="",$F29="",$G29="",$H29="",$I29="",$J29="",$K29=""),"",$N29*($F29+$G29*$H29+$I29)+$M29*$J29+$K29)</f>
        <v/>
      </c>
      <c r="P29" s="35">
        <f>IF(OR($M29="",$O29=""),"",$M29-$O29)</f>
        <v/>
      </c>
      <c r="Q29" s="37">
        <f>IFERROR($P29/$M29,"")</f>
        <v/>
      </c>
      <c r="R29" s="38">
        <f>IF(OR($P29="",$P29&lt;=0,Assumptions!$B$12=""),"",IFERROR(ROUNDUP(Assumptions!$B$12/$P29,0),""))</f>
        <v/>
      </c>
      <c r="S29" s="38">
        <f>IF(OR($P29="",$P29&lt;=0,Assumptions!$B$12="",Assumptions!$B$14=""),"",IFERROR(ROUNDUP((Assumptions!$B$12+Assumptions!$B$14)/$P29,0),""))</f>
        <v/>
      </c>
      <c r="T29" s="36">
        <f>IF(OR($S29="",$N29=""),"",$S29*$N29)</f>
        <v/>
      </c>
      <c r="U29" s="36">
        <f>IF(OR($T29="",$G29=""),"",$T29*$G29)</f>
        <v/>
      </c>
      <c r="V29" s="39">
        <f>IF(COUNTA($A29:$L29)=0,"",IF($A29&lt;&gt;"Yes","EXCLUDED",IF(OR($B29="",$C29="",$D29="",$E29="",$F29="",$G29="",$H29="",$I29="",$J29="",$K29="",$L29=""),"INCOMPLETE",IF(OR(AND($C29="One-Time Job",$E29&lt;&gt;1),AND($C29="Recurring Account",$E29&lt;=0)),"FIX VISIT RATE",IF($P29&lt;=0,"NO POSITIVE MARGIN","READY")))))</f>
        <v/>
      </c>
    </row>
    <row r="30" ht="31" customHeight="1">
      <c r="A30" s="30" t="n"/>
      <c r="B30" s="31" t="n"/>
      <c r="C30" s="30" t="n"/>
      <c r="D30" s="32" t="n"/>
      <c r="E30" s="33" t="n"/>
      <c r="F30" s="32" t="n"/>
      <c r="G30" s="33" t="n"/>
      <c r="H30" s="32" t="n"/>
      <c r="I30" s="32" t="n"/>
      <c r="J30" s="34" t="n"/>
      <c r="K30" s="32" t="n"/>
      <c r="L30" s="34" t="n"/>
      <c r="M30" s="35">
        <f>IF(OR($C30="",$D30=""),"",$D30)</f>
        <v/>
      </c>
      <c r="N30" s="36">
        <f>IF($C30="","",IF($C30="One-Time Job",1,IF($E30&gt;0,$E30,"")))</f>
        <v/>
      </c>
      <c r="O30" s="35">
        <f>IF(OR($M30="",$N30="",$F30="",$G30="",$H30="",$I30="",$J30="",$K30=""),"",$N30*($F30+$G30*$H30+$I30)+$M30*$J30+$K30)</f>
        <v/>
      </c>
      <c r="P30" s="35">
        <f>IF(OR($M30="",$O30=""),"",$M30-$O30)</f>
        <v/>
      </c>
      <c r="Q30" s="37">
        <f>IFERROR($P30/$M30,"")</f>
        <v/>
      </c>
      <c r="R30" s="38">
        <f>IF(OR($P30="",$P30&lt;=0,Assumptions!$B$12=""),"",IFERROR(ROUNDUP(Assumptions!$B$12/$P30,0),""))</f>
        <v/>
      </c>
      <c r="S30" s="38">
        <f>IF(OR($P30="",$P30&lt;=0,Assumptions!$B$12="",Assumptions!$B$14=""),"",IFERROR(ROUNDUP((Assumptions!$B$12+Assumptions!$B$14)/$P30,0),""))</f>
        <v/>
      </c>
      <c r="T30" s="36">
        <f>IF(OR($S30="",$N30=""),"",$S30*$N30)</f>
        <v/>
      </c>
      <c r="U30" s="36">
        <f>IF(OR($T30="",$G30=""),"",$T30*$G30)</f>
        <v/>
      </c>
      <c r="V30" s="39">
        <f>IF(COUNTA($A30:$L30)=0,"",IF($A30&lt;&gt;"Yes","EXCLUDED",IF(OR($B30="",$C30="",$D30="",$E30="",$F30="",$G30="",$H30="",$I30="",$J30="",$K30="",$L30=""),"INCOMPLETE",IF(OR(AND($C30="One-Time Job",$E30&lt;&gt;1),AND($C30="Recurring Account",$E30&lt;=0)),"FIX VISIT RATE",IF($P30&lt;=0,"NO POSITIVE MARGIN","READY")))))</f>
        <v/>
      </c>
    </row>
    <row r="31" ht="31" customHeight="1">
      <c r="A31" s="30" t="n"/>
      <c r="B31" s="31" t="n"/>
      <c r="C31" s="30" t="n"/>
      <c r="D31" s="32" t="n"/>
      <c r="E31" s="33" t="n"/>
      <c r="F31" s="32" t="n"/>
      <c r="G31" s="33" t="n"/>
      <c r="H31" s="32" t="n"/>
      <c r="I31" s="32" t="n"/>
      <c r="J31" s="34" t="n"/>
      <c r="K31" s="32" t="n"/>
      <c r="L31" s="34" t="n"/>
      <c r="M31" s="35">
        <f>IF(OR($C31="",$D31=""),"",$D31)</f>
        <v/>
      </c>
      <c r="N31" s="36">
        <f>IF($C31="","",IF($C31="One-Time Job",1,IF($E31&gt;0,$E31,"")))</f>
        <v/>
      </c>
      <c r="O31" s="35">
        <f>IF(OR($M31="",$N31="",$F31="",$G31="",$H31="",$I31="",$J31="",$K31=""),"",$N31*($F31+$G31*$H31+$I31)+$M31*$J31+$K31)</f>
        <v/>
      </c>
      <c r="P31" s="35">
        <f>IF(OR($M31="",$O31=""),"",$M31-$O31)</f>
        <v/>
      </c>
      <c r="Q31" s="37">
        <f>IFERROR($P31/$M31,"")</f>
        <v/>
      </c>
      <c r="R31" s="38">
        <f>IF(OR($P31="",$P31&lt;=0,Assumptions!$B$12=""),"",IFERROR(ROUNDUP(Assumptions!$B$12/$P31,0),""))</f>
        <v/>
      </c>
      <c r="S31" s="38">
        <f>IF(OR($P31="",$P31&lt;=0,Assumptions!$B$12="",Assumptions!$B$14=""),"",IFERROR(ROUNDUP((Assumptions!$B$12+Assumptions!$B$14)/$P31,0),""))</f>
        <v/>
      </c>
      <c r="T31" s="36">
        <f>IF(OR($S31="",$N31=""),"",$S31*$N31)</f>
        <v/>
      </c>
      <c r="U31" s="36">
        <f>IF(OR($T31="",$G31=""),"",$T31*$G31)</f>
        <v/>
      </c>
      <c r="V31" s="39">
        <f>IF(COUNTA($A31:$L31)=0,"",IF($A31&lt;&gt;"Yes","EXCLUDED",IF(OR($B31="",$C31="",$D31="",$E31="",$F31="",$G31="",$H31="",$I31="",$J31="",$K31="",$L31=""),"INCOMPLETE",IF(OR(AND($C31="One-Time Job",$E31&lt;&gt;1),AND($C31="Recurring Account",$E31&lt;=0)),"FIX VISIT RATE",IF($P31&lt;=0,"NO POSITIVE MARGIN","READY")))))</f>
        <v/>
      </c>
    </row>
    <row r="32" ht="31" customHeight="1">
      <c r="A32" s="30" t="n"/>
      <c r="B32" s="31" t="n"/>
      <c r="C32" s="30" t="n"/>
      <c r="D32" s="32" t="n"/>
      <c r="E32" s="33" t="n"/>
      <c r="F32" s="32" t="n"/>
      <c r="G32" s="33" t="n"/>
      <c r="H32" s="32" t="n"/>
      <c r="I32" s="32" t="n"/>
      <c r="J32" s="34" t="n"/>
      <c r="K32" s="32" t="n"/>
      <c r="L32" s="34" t="n"/>
      <c r="M32" s="35">
        <f>IF(OR($C32="",$D32=""),"",$D32)</f>
        <v/>
      </c>
      <c r="N32" s="36">
        <f>IF($C32="","",IF($C32="One-Time Job",1,IF($E32&gt;0,$E32,"")))</f>
        <v/>
      </c>
      <c r="O32" s="35">
        <f>IF(OR($M32="",$N32="",$F32="",$G32="",$H32="",$I32="",$J32="",$K32=""),"",$N32*($F32+$G32*$H32+$I32)+$M32*$J32+$K32)</f>
        <v/>
      </c>
      <c r="P32" s="35">
        <f>IF(OR($M32="",$O32=""),"",$M32-$O32)</f>
        <v/>
      </c>
      <c r="Q32" s="37">
        <f>IFERROR($P32/$M32,"")</f>
        <v/>
      </c>
      <c r="R32" s="38">
        <f>IF(OR($P32="",$P32&lt;=0,Assumptions!$B$12=""),"",IFERROR(ROUNDUP(Assumptions!$B$12/$P32,0),""))</f>
        <v/>
      </c>
      <c r="S32" s="38">
        <f>IF(OR($P32="",$P32&lt;=0,Assumptions!$B$12="",Assumptions!$B$14=""),"",IFERROR(ROUNDUP((Assumptions!$B$12+Assumptions!$B$14)/$P32,0),""))</f>
        <v/>
      </c>
      <c r="T32" s="36">
        <f>IF(OR($S32="",$N32=""),"",$S32*$N32)</f>
        <v/>
      </c>
      <c r="U32" s="36">
        <f>IF(OR($T32="",$G32=""),"",$T32*$G32)</f>
        <v/>
      </c>
      <c r="V32" s="39">
        <f>IF(COUNTA($A32:$L32)=0,"",IF($A32&lt;&gt;"Yes","EXCLUDED",IF(OR($B32="",$C32="",$D32="",$E32="",$F32="",$G32="",$H32="",$I32="",$J32="",$K32="",$L32=""),"INCOMPLETE",IF(OR(AND($C32="One-Time Job",$E32&lt;&gt;1),AND($C32="Recurring Account",$E32&lt;=0)),"FIX VISIT RATE",IF($P32&lt;=0,"NO POSITIVE MARGIN","READY")))))</f>
        <v/>
      </c>
    </row>
    <row r="33" ht="31" customHeight="1">
      <c r="A33" s="30" t="n"/>
      <c r="B33" s="31" t="n"/>
      <c r="C33" s="30" t="n"/>
      <c r="D33" s="32" t="n"/>
      <c r="E33" s="33" t="n"/>
      <c r="F33" s="32" t="n"/>
      <c r="G33" s="33" t="n"/>
      <c r="H33" s="32" t="n"/>
      <c r="I33" s="32" t="n"/>
      <c r="J33" s="34" t="n"/>
      <c r="K33" s="32" t="n"/>
      <c r="L33" s="34" t="n"/>
      <c r="M33" s="35">
        <f>IF(OR($C33="",$D33=""),"",$D33)</f>
        <v/>
      </c>
      <c r="N33" s="36">
        <f>IF($C33="","",IF($C33="One-Time Job",1,IF($E33&gt;0,$E33,"")))</f>
        <v/>
      </c>
      <c r="O33" s="35">
        <f>IF(OR($M33="",$N33="",$F33="",$G33="",$H33="",$I33="",$J33="",$K33=""),"",$N33*($F33+$G33*$H33+$I33)+$M33*$J33+$K33)</f>
        <v/>
      </c>
      <c r="P33" s="35">
        <f>IF(OR($M33="",$O33=""),"",$M33-$O33)</f>
        <v/>
      </c>
      <c r="Q33" s="37">
        <f>IFERROR($P33/$M33,"")</f>
        <v/>
      </c>
      <c r="R33" s="38">
        <f>IF(OR($P33="",$P33&lt;=0,Assumptions!$B$12=""),"",IFERROR(ROUNDUP(Assumptions!$B$12/$P33,0),""))</f>
        <v/>
      </c>
      <c r="S33" s="38">
        <f>IF(OR($P33="",$P33&lt;=0,Assumptions!$B$12="",Assumptions!$B$14=""),"",IFERROR(ROUNDUP((Assumptions!$B$12+Assumptions!$B$14)/$P33,0),""))</f>
        <v/>
      </c>
      <c r="T33" s="36">
        <f>IF(OR($S33="",$N33=""),"",$S33*$N33)</f>
        <v/>
      </c>
      <c r="U33" s="36">
        <f>IF(OR($T33="",$G33=""),"",$T33*$G33)</f>
        <v/>
      </c>
      <c r="V33" s="39">
        <f>IF(COUNTA($A33:$L33)=0,"",IF($A33&lt;&gt;"Yes","EXCLUDED",IF(OR($B33="",$C33="",$D33="",$E33="",$F33="",$G33="",$H33="",$I33="",$J33="",$K33="",$L33=""),"INCOMPLETE",IF(OR(AND($C33="One-Time Job",$E33&lt;&gt;1),AND($C33="Recurring Account",$E33&lt;=0)),"FIX VISIT RATE",IF($P33&lt;=0,"NO POSITIVE MARGIN","READY")))))</f>
        <v/>
      </c>
    </row>
    <row r="34" ht="31" customHeight="1">
      <c r="A34" s="30" t="n"/>
      <c r="B34" s="31" t="n"/>
      <c r="C34" s="30" t="n"/>
      <c r="D34" s="32" t="n"/>
      <c r="E34" s="33" t="n"/>
      <c r="F34" s="32" t="n"/>
      <c r="G34" s="33" t="n"/>
      <c r="H34" s="32" t="n"/>
      <c r="I34" s="32" t="n"/>
      <c r="J34" s="34" t="n"/>
      <c r="K34" s="32" t="n"/>
      <c r="L34" s="34" t="n"/>
      <c r="M34" s="35">
        <f>IF(OR($C34="",$D34=""),"",$D34)</f>
        <v/>
      </c>
      <c r="N34" s="36">
        <f>IF($C34="","",IF($C34="One-Time Job",1,IF($E34&gt;0,$E34,"")))</f>
        <v/>
      </c>
      <c r="O34" s="35">
        <f>IF(OR($M34="",$N34="",$F34="",$G34="",$H34="",$I34="",$J34="",$K34=""),"",$N34*($F34+$G34*$H34+$I34)+$M34*$J34+$K34)</f>
        <v/>
      </c>
      <c r="P34" s="35">
        <f>IF(OR($M34="",$O34=""),"",$M34-$O34)</f>
        <v/>
      </c>
      <c r="Q34" s="37">
        <f>IFERROR($P34/$M34,"")</f>
        <v/>
      </c>
      <c r="R34" s="38">
        <f>IF(OR($P34="",$P34&lt;=0,Assumptions!$B$12=""),"",IFERROR(ROUNDUP(Assumptions!$B$12/$P34,0),""))</f>
        <v/>
      </c>
      <c r="S34" s="38">
        <f>IF(OR($P34="",$P34&lt;=0,Assumptions!$B$12="",Assumptions!$B$14=""),"",IFERROR(ROUNDUP((Assumptions!$B$12+Assumptions!$B$14)/$P34,0),""))</f>
        <v/>
      </c>
      <c r="T34" s="36">
        <f>IF(OR($S34="",$N34=""),"",$S34*$N34)</f>
        <v/>
      </c>
      <c r="U34" s="36">
        <f>IF(OR($T34="",$G34=""),"",$T34*$G34)</f>
        <v/>
      </c>
      <c r="V34" s="39">
        <f>IF(COUNTA($A34:$L34)=0,"",IF($A34&lt;&gt;"Yes","EXCLUDED",IF(OR($B34="",$C34="",$D34="",$E34="",$F34="",$G34="",$H34="",$I34="",$J34="",$K34="",$L34=""),"INCOMPLETE",IF(OR(AND($C34="One-Time Job",$E34&lt;&gt;1),AND($C34="Recurring Account",$E34&lt;=0)),"FIX VISIT RATE",IF($P34&lt;=0,"NO POSITIVE MARGIN","READY")))))</f>
        <v/>
      </c>
    </row>
    <row r="35" ht="31" customHeight="1">
      <c r="A35" s="30" t="n"/>
      <c r="B35" s="31" t="n"/>
      <c r="C35" s="30" t="n"/>
      <c r="D35" s="32" t="n"/>
      <c r="E35" s="33" t="n"/>
      <c r="F35" s="32" t="n"/>
      <c r="G35" s="33" t="n"/>
      <c r="H35" s="32" t="n"/>
      <c r="I35" s="32" t="n"/>
      <c r="J35" s="34" t="n"/>
      <c r="K35" s="32" t="n"/>
      <c r="L35" s="34" t="n"/>
      <c r="M35" s="35">
        <f>IF(OR($C35="",$D35=""),"",$D35)</f>
        <v/>
      </c>
      <c r="N35" s="36">
        <f>IF($C35="","",IF($C35="One-Time Job",1,IF($E35&gt;0,$E35,"")))</f>
        <v/>
      </c>
      <c r="O35" s="35">
        <f>IF(OR($M35="",$N35="",$F35="",$G35="",$H35="",$I35="",$J35="",$K35=""),"",$N35*($F35+$G35*$H35+$I35)+$M35*$J35+$K35)</f>
        <v/>
      </c>
      <c r="P35" s="35">
        <f>IF(OR($M35="",$O35=""),"",$M35-$O35)</f>
        <v/>
      </c>
      <c r="Q35" s="37">
        <f>IFERROR($P35/$M35,"")</f>
        <v/>
      </c>
      <c r="R35" s="38">
        <f>IF(OR($P35="",$P35&lt;=0,Assumptions!$B$12=""),"",IFERROR(ROUNDUP(Assumptions!$B$12/$P35,0),""))</f>
        <v/>
      </c>
      <c r="S35" s="38">
        <f>IF(OR($P35="",$P35&lt;=0,Assumptions!$B$12="",Assumptions!$B$14=""),"",IFERROR(ROUNDUP((Assumptions!$B$12+Assumptions!$B$14)/$P35,0),""))</f>
        <v/>
      </c>
      <c r="T35" s="36">
        <f>IF(OR($S35="",$N35=""),"",$S35*$N35)</f>
        <v/>
      </c>
      <c r="U35" s="36">
        <f>IF(OR($T35="",$G35=""),"",$T35*$G35)</f>
        <v/>
      </c>
      <c r="V35" s="39">
        <f>IF(COUNTA($A35:$L35)=0,"",IF($A35&lt;&gt;"Yes","EXCLUDED",IF(OR($B35="",$C35="",$D35="",$E35="",$F35="",$G35="",$H35="",$I35="",$J35="",$K35="",$L35=""),"INCOMPLETE",IF(OR(AND($C35="One-Time Job",$E35&lt;&gt;1),AND($C35="Recurring Account",$E35&lt;=0)),"FIX VISIT RATE",IF($P35&lt;=0,"NO POSITIVE MARGIN","READY")))))</f>
        <v/>
      </c>
    </row>
    <row r="36" ht="31" customHeight="1">
      <c r="A36" s="30" t="n"/>
      <c r="B36" s="31" t="n"/>
      <c r="C36" s="30" t="n"/>
      <c r="D36" s="32" t="n"/>
      <c r="E36" s="33" t="n"/>
      <c r="F36" s="32" t="n"/>
      <c r="G36" s="33" t="n"/>
      <c r="H36" s="32" t="n"/>
      <c r="I36" s="32" t="n"/>
      <c r="J36" s="34" t="n"/>
      <c r="K36" s="32" t="n"/>
      <c r="L36" s="34" t="n"/>
      <c r="M36" s="35">
        <f>IF(OR($C36="",$D36=""),"",$D36)</f>
        <v/>
      </c>
      <c r="N36" s="36">
        <f>IF($C36="","",IF($C36="One-Time Job",1,IF($E36&gt;0,$E36,"")))</f>
        <v/>
      </c>
      <c r="O36" s="35">
        <f>IF(OR($M36="",$N36="",$F36="",$G36="",$H36="",$I36="",$J36="",$K36=""),"",$N36*($F36+$G36*$H36+$I36)+$M36*$J36+$K36)</f>
        <v/>
      </c>
      <c r="P36" s="35">
        <f>IF(OR($M36="",$O36=""),"",$M36-$O36)</f>
        <v/>
      </c>
      <c r="Q36" s="37">
        <f>IFERROR($P36/$M36,"")</f>
        <v/>
      </c>
      <c r="R36" s="38">
        <f>IF(OR($P36="",$P36&lt;=0,Assumptions!$B$12=""),"",IFERROR(ROUNDUP(Assumptions!$B$12/$P36,0),""))</f>
        <v/>
      </c>
      <c r="S36" s="38">
        <f>IF(OR($P36="",$P36&lt;=0,Assumptions!$B$12="",Assumptions!$B$14=""),"",IFERROR(ROUNDUP((Assumptions!$B$12+Assumptions!$B$14)/$P36,0),""))</f>
        <v/>
      </c>
      <c r="T36" s="36">
        <f>IF(OR($S36="",$N36=""),"",$S36*$N36)</f>
        <v/>
      </c>
      <c r="U36" s="36">
        <f>IF(OR($T36="",$G36=""),"",$T36*$G36)</f>
        <v/>
      </c>
      <c r="V36" s="39">
        <f>IF(COUNTA($A36:$L36)=0,"",IF($A36&lt;&gt;"Yes","EXCLUDED",IF(OR($B36="",$C36="",$D36="",$E36="",$F36="",$G36="",$H36="",$I36="",$J36="",$K36="",$L36=""),"INCOMPLETE",IF(OR(AND($C36="One-Time Job",$E36&lt;&gt;1),AND($C36="Recurring Account",$E36&lt;=0)),"FIX VISIT RATE",IF($P36&lt;=0,"NO POSITIVE MARGIN","READY")))))</f>
        <v/>
      </c>
    </row>
    <row r="37" ht="31" customHeight="1">
      <c r="A37" s="30" t="n"/>
      <c r="B37" s="31" t="n"/>
      <c r="C37" s="30" t="n"/>
      <c r="D37" s="32" t="n"/>
      <c r="E37" s="33" t="n"/>
      <c r="F37" s="32" t="n"/>
      <c r="G37" s="33" t="n"/>
      <c r="H37" s="32" t="n"/>
      <c r="I37" s="32" t="n"/>
      <c r="J37" s="34" t="n"/>
      <c r="K37" s="32" t="n"/>
      <c r="L37" s="34" t="n"/>
      <c r="M37" s="35">
        <f>IF(OR($C37="",$D37=""),"",$D37)</f>
        <v/>
      </c>
      <c r="N37" s="36">
        <f>IF($C37="","",IF($C37="One-Time Job",1,IF($E37&gt;0,$E37,"")))</f>
        <v/>
      </c>
      <c r="O37" s="35">
        <f>IF(OR($M37="",$N37="",$F37="",$G37="",$H37="",$I37="",$J37="",$K37=""),"",$N37*($F37+$G37*$H37+$I37)+$M37*$J37+$K37)</f>
        <v/>
      </c>
      <c r="P37" s="35">
        <f>IF(OR($M37="",$O37=""),"",$M37-$O37)</f>
        <v/>
      </c>
      <c r="Q37" s="37">
        <f>IFERROR($P37/$M37,"")</f>
        <v/>
      </c>
      <c r="R37" s="38">
        <f>IF(OR($P37="",$P37&lt;=0,Assumptions!$B$12=""),"",IFERROR(ROUNDUP(Assumptions!$B$12/$P37,0),""))</f>
        <v/>
      </c>
      <c r="S37" s="38">
        <f>IF(OR($P37="",$P37&lt;=0,Assumptions!$B$12="",Assumptions!$B$14=""),"",IFERROR(ROUNDUP((Assumptions!$B$12+Assumptions!$B$14)/$P37,0),""))</f>
        <v/>
      </c>
      <c r="T37" s="36">
        <f>IF(OR($S37="",$N37=""),"",$S37*$N37)</f>
        <v/>
      </c>
      <c r="U37" s="36">
        <f>IF(OR($T37="",$G37=""),"",$T37*$G37)</f>
        <v/>
      </c>
      <c r="V37" s="39">
        <f>IF(COUNTA($A37:$L37)=0,"",IF($A37&lt;&gt;"Yes","EXCLUDED",IF(OR($B37="",$C37="",$D37="",$E37="",$F37="",$G37="",$H37="",$I37="",$J37="",$K37="",$L37=""),"INCOMPLETE",IF(OR(AND($C37="One-Time Job",$E37&lt;&gt;1),AND($C37="Recurring Account",$E37&lt;=0)),"FIX VISIT RATE",IF($P37&lt;=0,"NO POSITIVE MARGIN","READY")))))</f>
        <v/>
      </c>
    </row>
    <row r="38" ht="31" customHeight="1">
      <c r="A38" s="30" t="n"/>
      <c r="B38" s="31" t="n"/>
      <c r="C38" s="30" t="n"/>
      <c r="D38" s="32" t="n"/>
      <c r="E38" s="33" t="n"/>
      <c r="F38" s="32" t="n"/>
      <c r="G38" s="33" t="n"/>
      <c r="H38" s="32" t="n"/>
      <c r="I38" s="32" t="n"/>
      <c r="J38" s="34" t="n"/>
      <c r="K38" s="32" t="n"/>
      <c r="L38" s="34" t="n"/>
      <c r="M38" s="35">
        <f>IF(OR($C38="",$D38=""),"",$D38)</f>
        <v/>
      </c>
      <c r="N38" s="36">
        <f>IF($C38="","",IF($C38="One-Time Job",1,IF($E38&gt;0,$E38,"")))</f>
        <v/>
      </c>
      <c r="O38" s="35">
        <f>IF(OR($M38="",$N38="",$F38="",$G38="",$H38="",$I38="",$J38="",$K38=""),"",$N38*($F38+$G38*$H38+$I38)+$M38*$J38+$K38)</f>
        <v/>
      </c>
      <c r="P38" s="35">
        <f>IF(OR($M38="",$O38=""),"",$M38-$O38)</f>
        <v/>
      </c>
      <c r="Q38" s="37">
        <f>IFERROR($P38/$M38,"")</f>
        <v/>
      </c>
      <c r="R38" s="38">
        <f>IF(OR($P38="",$P38&lt;=0,Assumptions!$B$12=""),"",IFERROR(ROUNDUP(Assumptions!$B$12/$P38,0),""))</f>
        <v/>
      </c>
      <c r="S38" s="38">
        <f>IF(OR($P38="",$P38&lt;=0,Assumptions!$B$12="",Assumptions!$B$14=""),"",IFERROR(ROUNDUP((Assumptions!$B$12+Assumptions!$B$14)/$P38,0),""))</f>
        <v/>
      </c>
      <c r="T38" s="36">
        <f>IF(OR($S38="",$N38=""),"",$S38*$N38)</f>
        <v/>
      </c>
      <c r="U38" s="36">
        <f>IF(OR($T38="",$G38=""),"",$T38*$G38)</f>
        <v/>
      </c>
      <c r="V38" s="39">
        <f>IF(COUNTA($A38:$L38)=0,"",IF($A38&lt;&gt;"Yes","EXCLUDED",IF(OR($B38="",$C38="",$D38="",$E38="",$F38="",$G38="",$H38="",$I38="",$J38="",$K38="",$L38=""),"INCOMPLETE",IF(OR(AND($C38="One-Time Job",$E38&lt;&gt;1),AND($C38="Recurring Account",$E38&lt;=0)),"FIX VISIT RATE",IF($P38&lt;=0,"NO POSITIVE MARGIN","READY")))))</f>
        <v/>
      </c>
    </row>
    <row r="39" ht="31" customHeight="1">
      <c r="A39" s="30" t="n"/>
      <c r="B39" s="31" t="n"/>
      <c r="C39" s="30" t="n"/>
      <c r="D39" s="32" t="n"/>
      <c r="E39" s="33" t="n"/>
      <c r="F39" s="32" t="n"/>
      <c r="G39" s="33" t="n"/>
      <c r="H39" s="32" t="n"/>
      <c r="I39" s="32" t="n"/>
      <c r="J39" s="34" t="n"/>
      <c r="K39" s="32" t="n"/>
      <c r="L39" s="34" t="n"/>
      <c r="M39" s="35">
        <f>IF(OR($C39="",$D39=""),"",$D39)</f>
        <v/>
      </c>
      <c r="N39" s="36">
        <f>IF($C39="","",IF($C39="One-Time Job",1,IF($E39&gt;0,$E39,"")))</f>
        <v/>
      </c>
      <c r="O39" s="35">
        <f>IF(OR($M39="",$N39="",$F39="",$G39="",$H39="",$I39="",$J39="",$K39=""),"",$N39*($F39+$G39*$H39+$I39)+$M39*$J39+$K39)</f>
        <v/>
      </c>
      <c r="P39" s="35">
        <f>IF(OR($M39="",$O39=""),"",$M39-$O39)</f>
        <v/>
      </c>
      <c r="Q39" s="37">
        <f>IFERROR($P39/$M39,"")</f>
        <v/>
      </c>
      <c r="R39" s="38">
        <f>IF(OR($P39="",$P39&lt;=0,Assumptions!$B$12=""),"",IFERROR(ROUNDUP(Assumptions!$B$12/$P39,0),""))</f>
        <v/>
      </c>
      <c r="S39" s="38">
        <f>IF(OR($P39="",$P39&lt;=0,Assumptions!$B$12="",Assumptions!$B$14=""),"",IFERROR(ROUNDUP((Assumptions!$B$12+Assumptions!$B$14)/$P39,0),""))</f>
        <v/>
      </c>
      <c r="T39" s="36">
        <f>IF(OR($S39="",$N39=""),"",$S39*$N39)</f>
        <v/>
      </c>
      <c r="U39" s="36">
        <f>IF(OR($T39="",$G39=""),"",$T39*$G39)</f>
        <v/>
      </c>
      <c r="V39" s="39">
        <f>IF(COUNTA($A39:$L39)=0,"",IF($A39&lt;&gt;"Yes","EXCLUDED",IF(OR($B39="",$C39="",$D39="",$E39="",$F39="",$G39="",$H39="",$I39="",$J39="",$K39="",$L39=""),"INCOMPLETE",IF(OR(AND($C39="One-Time Job",$E39&lt;&gt;1),AND($C39="Recurring Account",$E39&lt;=0)),"FIX VISIT RATE",IF($P39&lt;=0,"NO POSITIVE MARGIN","READY")))))</f>
        <v/>
      </c>
    </row>
    <row r="40" ht="31" customHeight="1">
      <c r="A40" s="30" t="n"/>
      <c r="B40" s="31" t="n"/>
      <c r="C40" s="30" t="n"/>
      <c r="D40" s="32" t="n"/>
      <c r="E40" s="33" t="n"/>
      <c r="F40" s="32" t="n"/>
      <c r="G40" s="33" t="n"/>
      <c r="H40" s="32" t="n"/>
      <c r="I40" s="32" t="n"/>
      <c r="J40" s="34" t="n"/>
      <c r="K40" s="32" t="n"/>
      <c r="L40" s="34" t="n"/>
      <c r="M40" s="35">
        <f>IF(OR($C40="",$D40=""),"",$D40)</f>
        <v/>
      </c>
      <c r="N40" s="36">
        <f>IF($C40="","",IF($C40="One-Time Job",1,IF($E40&gt;0,$E40,"")))</f>
        <v/>
      </c>
      <c r="O40" s="35">
        <f>IF(OR($M40="",$N40="",$F40="",$G40="",$H40="",$I40="",$J40="",$K40=""),"",$N40*($F40+$G40*$H40+$I40)+$M40*$J40+$K40)</f>
        <v/>
      </c>
      <c r="P40" s="35">
        <f>IF(OR($M40="",$O40=""),"",$M40-$O40)</f>
        <v/>
      </c>
      <c r="Q40" s="37">
        <f>IFERROR($P40/$M40,"")</f>
        <v/>
      </c>
      <c r="R40" s="38">
        <f>IF(OR($P40="",$P40&lt;=0,Assumptions!$B$12=""),"",IFERROR(ROUNDUP(Assumptions!$B$12/$P40,0),""))</f>
        <v/>
      </c>
      <c r="S40" s="38">
        <f>IF(OR($P40="",$P40&lt;=0,Assumptions!$B$12="",Assumptions!$B$14=""),"",IFERROR(ROUNDUP((Assumptions!$B$12+Assumptions!$B$14)/$P40,0),""))</f>
        <v/>
      </c>
      <c r="T40" s="36">
        <f>IF(OR($S40="",$N40=""),"",$S40*$N40)</f>
        <v/>
      </c>
      <c r="U40" s="36">
        <f>IF(OR($T40="",$G40=""),"",$T40*$G40)</f>
        <v/>
      </c>
      <c r="V40" s="39">
        <f>IF(COUNTA($A40:$L40)=0,"",IF($A40&lt;&gt;"Yes","EXCLUDED",IF(OR($B40="",$C40="",$D40="",$E40="",$F40="",$G40="",$H40="",$I40="",$J40="",$K40="",$L40=""),"INCOMPLETE",IF(OR(AND($C40="One-Time Job",$E40&lt;&gt;1),AND($C40="Recurring Account",$E40&lt;=0)),"FIX VISIT RATE",IF($P40&lt;=0,"NO POSITIVE MARGIN","READY")))))</f>
        <v/>
      </c>
    </row>
    <row r="41" ht="31" customHeight="1">
      <c r="A41" s="30" t="n"/>
      <c r="B41" s="31" t="n"/>
      <c r="C41" s="30" t="n"/>
      <c r="D41" s="32" t="n"/>
      <c r="E41" s="33" t="n"/>
      <c r="F41" s="32" t="n"/>
      <c r="G41" s="33" t="n"/>
      <c r="H41" s="32" t="n"/>
      <c r="I41" s="32" t="n"/>
      <c r="J41" s="34" t="n"/>
      <c r="K41" s="32" t="n"/>
      <c r="L41" s="34" t="n"/>
      <c r="M41" s="35">
        <f>IF(OR($C41="",$D41=""),"",$D41)</f>
        <v/>
      </c>
      <c r="N41" s="36">
        <f>IF($C41="","",IF($C41="One-Time Job",1,IF($E41&gt;0,$E41,"")))</f>
        <v/>
      </c>
      <c r="O41" s="35">
        <f>IF(OR($M41="",$N41="",$F41="",$G41="",$H41="",$I41="",$J41="",$K41=""),"",$N41*($F41+$G41*$H41+$I41)+$M41*$J41+$K41)</f>
        <v/>
      </c>
      <c r="P41" s="35">
        <f>IF(OR($M41="",$O41=""),"",$M41-$O41)</f>
        <v/>
      </c>
      <c r="Q41" s="37">
        <f>IFERROR($P41/$M41,"")</f>
        <v/>
      </c>
      <c r="R41" s="38">
        <f>IF(OR($P41="",$P41&lt;=0,Assumptions!$B$12=""),"",IFERROR(ROUNDUP(Assumptions!$B$12/$P41,0),""))</f>
        <v/>
      </c>
      <c r="S41" s="38">
        <f>IF(OR($P41="",$P41&lt;=0,Assumptions!$B$12="",Assumptions!$B$14=""),"",IFERROR(ROUNDUP((Assumptions!$B$12+Assumptions!$B$14)/$P41,0),""))</f>
        <v/>
      </c>
      <c r="T41" s="36">
        <f>IF(OR($S41="",$N41=""),"",$S41*$N41)</f>
        <v/>
      </c>
      <c r="U41" s="36">
        <f>IF(OR($T41="",$G41=""),"",$T41*$G41)</f>
        <v/>
      </c>
      <c r="V41" s="39">
        <f>IF(COUNTA($A41:$L41)=0,"",IF($A41&lt;&gt;"Yes","EXCLUDED",IF(OR($B41="",$C41="",$D41="",$E41="",$F41="",$G41="",$H41="",$I41="",$J41="",$K41="",$L41=""),"INCOMPLETE",IF(OR(AND($C41="One-Time Job",$E41&lt;&gt;1),AND($C41="Recurring Account",$E41&lt;=0)),"FIX VISIT RATE",IF($P41&lt;=0,"NO POSITIVE MARGIN","READY")))))</f>
        <v/>
      </c>
    </row>
    <row r="42" ht="31" customHeight="1">
      <c r="A42" s="30" t="n"/>
      <c r="B42" s="31" t="n"/>
      <c r="C42" s="30" t="n"/>
      <c r="D42" s="32" t="n"/>
      <c r="E42" s="33" t="n"/>
      <c r="F42" s="32" t="n"/>
      <c r="G42" s="33" t="n"/>
      <c r="H42" s="32" t="n"/>
      <c r="I42" s="32" t="n"/>
      <c r="J42" s="34" t="n"/>
      <c r="K42" s="32" t="n"/>
      <c r="L42" s="34" t="n"/>
      <c r="M42" s="35">
        <f>IF(OR($C42="",$D42=""),"",$D42)</f>
        <v/>
      </c>
      <c r="N42" s="36">
        <f>IF($C42="","",IF($C42="One-Time Job",1,IF($E42&gt;0,$E42,"")))</f>
        <v/>
      </c>
      <c r="O42" s="35">
        <f>IF(OR($M42="",$N42="",$F42="",$G42="",$H42="",$I42="",$J42="",$K42=""),"",$N42*($F42+$G42*$H42+$I42)+$M42*$J42+$K42)</f>
        <v/>
      </c>
      <c r="P42" s="35">
        <f>IF(OR($M42="",$O42=""),"",$M42-$O42)</f>
        <v/>
      </c>
      <c r="Q42" s="37">
        <f>IFERROR($P42/$M42,"")</f>
        <v/>
      </c>
      <c r="R42" s="38">
        <f>IF(OR($P42="",$P42&lt;=0,Assumptions!$B$12=""),"",IFERROR(ROUNDUP(Assumptions!$B$12/$P42,0),""))</f>
        <v/>
      </c>
      <c r="S42" s="38">
        <f>IF(OR($P42="",$P42&lt;=0,Assumptions!$B$12="",Assumptions!$B$14=""),"",IFERROR(ROUNDUP((Assumptions!$B$12+Assumptions!$B$14)/$P42,0),""))</f>
        <v/>
      </c>
      <c r="T42" s="36">
        <f>IF(OR($S42="",$N42=""),"",$S42*$N42)</f>
        <v/>
      </c>
      <c r="U42" s="36">
        <f>IF(OR($T42="",$G42=""),"",$T42*$G42)</f>
        <v/>
      </c>
      <c r="V42" s="39">
        <f>IF(COUNTA($A42:$L42)=0,"",IF($A42&lt;&gt;"Yes","EXCLUDED",IF(OR($B42="",$C42="",$D42="",$E42="",$F42="",$G42="",$H42="",$I42="",$J42="",$K42="",$L42=""),"INCOMPLETE",IF(OR(AND($C42="One-Time Job",$E42&lt;&gt;1),AND($C42="Recurring Account",$E42&lt;=0)),"FIX VISIT RATE",IF($P42&lt;=0,"NO POSITIVE MARGIN","READY")))))</f>
        <v/>
      </c>
    </row>
    <row r="43" ht="31" customHeight="1">
      <c r="A43" s="30" t="n"/>
      <c r="B43" s="31" t="n"/>
      <c r="C43" s="30" t="n"/>
      <c r="D43" s="32" t="n"/>
      <c r="E43" s="33" t="n"/>
      <c r="F43" s="32" t="n"/>
      <c r="G43" s="33" t="n"/>
      <c r="H43" s="32" t="n"/>
      <c r="I43" s="32" t="n"/>
      <c r="J43" s="34" t="n"/>
      <c r="K43" s="32" t="n"/>
      <c r="L43" s="34" t="n"/>
      <c r="M43" s="35">
        <f>IF(OR($C43="",$D43=""),"",$D43)</f>
        <v/>
      </c>
      <c r="N43" s="36">
        <f>IF($C43="","",IF($C43="One-Time Job",1,IF($E43&gt;0,$E43,"")))</f>
        <v/>
      </c>
      <c r="O43" s="35">
        <f>IF(OR($M43="",$N43="",$F43="",$G43="",$H43="",$I43="",$J43="",$K43=""),"",$N43*($F43+$G43*$H43+$I43)+$M43*$J43+$K43)</f>
        <v/>
      </c>
      <c r="P43" s="35">
        <f>IF(OR($M43="",$O43=""),"",$M43-$O43)</f>
        <v/>
      </c>
      <c r="Q43" s="37">
        <f>IFERROR($P43/$M43,"")</f>
        <v/>
      </c>
      <c r="R43" s="38">
        <f>IF(OR($P43="",$P43&lt;=0,Assumptions!$B$12=""),"",IFERROR(ROUNDUP(Assumptions!$B$12/$P43,0),""))</f>
        <v/>
      </c>
      <c r="S43" s="38">
        <f>IF(OR($P43="",$P43&lt;=0,Assumptions!$B$12="",Assumptions!$B$14=""),"",IFERROR(ROUNDUP((Assumptions!$B$12+Assumptions!$B$14)/$P43,0),""))</f>
        <v/>
      </c>
      <c r="T43" s="36">
        <f>IF(OR($S43="",$N43=""),"",$S43*$N43)</f>
        <v/>
      </c>
      <c r="U43" s="36">
        <f>IF(OR($T43="",$G43=""),"",$T43*$G43)</f>
        <v/>
      </c>
      <c r="V43" s="39">
        <f>IF(COUNTA($A43:$L43)=0,"",IF($A43&lt;&gt;"Yes","EXCLUDED",IF(OR($B43="",$C43="",$D43="",$E43="",$F43="",$G43="",$H43="",$I43="",$J43="",$K43="",$L43=""),"INCOMPLETE",IF(OR(AND($C43="One-Time Job",$E43&lt;&gt;1),AND($C43="Recurring Account",$E43&lt;=0)),"FIX VISIT RATE",IF($P43&lt;=0,"NO POSITIVE MARGIN","READY")))))</f>
        <v/>
      </c>
    </row>
    <row r="44" ht="31" customHeight="1">
      <c r="A44" s="30" t="n"/>
      <c r="B44" s="31" t="n"/>
      <c r="C44" s="30" t="n"/>
      <c r="D44" s="32" t="n"/>
      <c r="E44" s="33" t="n"/>
      <c r="F44" s="32" t="n"/>
      <c r="G44" s="33" t="n"/>
      <c r="H44" s="32" t="n"/>
      <c r="I44" s="32" t="n"/>
      <c r="J44" s="34" t="n"/>
      <c r="K44" s="32" t="n"/>
      <c r="L44" s="34" t="n"/>
      <c r="M44" s="35">
        <f>IF(OR($C44="",$D44=""),"",$D44)</f>
        <v/>
      </c>
      <c r="N44" s="36">
        <f>IF($C44="","",IF($C44="One-Time Job",1,IF($E44&gt;0,$E44,"")))</f>
        <v/>
      </c>
      <c r="O44" s="35">
        <f>IF(OR($M44="",$N44="",$F44="",$G44="",$H44="",$I44="",$J44="",$K44=""),"",$N44*($F44+$G44*$H44+$I44)+$M44*$J44+$K44)</f>
        <v/>
      </c>
      <c r="P44" s="35">
        <f>IF(OR($M44="",$O44=""),"",$M44-$O44)</f>
        <v/>
      </c>
      <c r="Q44" s="37">
        <f>IFERROR($P44/$M44,"")</f>
        <v/>
      </c>
      <c r="R44" s="38">
        <f>IF(OR($P44="",$P44&lt;=0,Assumptions!$B$12=""),"",IFERROR(ROUNDUP(Assumptions!$B$12/$P44,0),""))</f>
        <v/>
      </c>
      <c r="S44" s="38">
        <f>IF(OR($P44="",$P44&lt;=0,Assumptions!$B$12="",Assumptions!$B$14=""),"",IFERROR(ROUNDUP((Assumptions!$B$12+Assumptions!$B$14)/$P44,0),""))</f>
        <v/>
      </c>
      <c r="T44" s="36">
        <f>IF(OR($S44="",$N44=""),"",$S44*$N44)</f>
        <v/>
      </c>
      <c r="U44" s="36">
        <f>IF(OR($T44="",$G44=""),"",$T44*$G44)</f>
        <v/>
      </c>
      <c r="V44" s="39">
        <f>IF(COUNTA($A44:$L44)=0,"",IF($A44&lt;&gt;"Yes","EXCLUDED",IF(OR($B44="",$C44="",$D44="",$E44="",$F44="",$G44="",$H44="",$I44="",$J44="",$K44="",$L44=""),"INCOMPLETE",IF(OR(AND($C44="One-Time Job",$E44&lt;&gt;1),AND($C44="Recurring Account",$E44&lt;=0)),"FIX VISIT RATE",IF($P44&lt;=0,"NO POSITIVE MARGIN","READY")))))</f>
        <v/>
      </c>
    </row>
    <row r="45" ht="31" customHeight="1">
      <c r="A45" s="30" t="n"/>
      <c r="B45" s="31" t="n"/>
      <c r="C45" s="30" t="n"/>
      <c r="D45" s="32" t="n"/>
      <c r="E45" s="33" t="n"/>
      <c r="F45" s="32" t="n"/>
      <c r="G45" s="33" t="n"/>
      <c r="H45" s="32" t="n"/>
      <c r="I45" s="32" t="n"/>
      <c r="J45" s="34" t="n"/>
      <c r="K45" s="32" t="n"/>
      <c r="L45" s="34" t="n"/>
      <c r="M45" s="35">
        <f>IF(OR($C45="",$D45=""),"",$D45)</f>
        <v/>
      </c>
      <c r="N45" s="36">
        <f>IF($C45="","",IF($C45="One-Time Job",1,IF($E45&gt;0,$E45,"")))</f>
        <v/>
      </c>
      <c r="O45" s="35">
        <f>IF(OR($M45="",$N45="",$F45="",$G45="",$H45="",$I45="",$J45="",$K45=""),"",$N45*($F45+$G45*$H45+$I45)+$M45*$J45+$K45)</f>
        <v/>
      </c>
      <c r="P45" s="35">
        <f>IF(OR($M45="",$O45=""),"",$M45-$O45)</f>
        <v/>
      </c>
      <c r="Q45" s="37">
        <f>IFERROR($P45/$M45,"")</f>
        <v/>
      </c>
      <c r="R45" s="38">
        <f>IF(OR($P45="",$P45&lt;=0,Assumptions!$B$12=""),"",IFERROR(ROUNDUP(Assumptions!$B$12/$P45,0),""))</f>
        <v/>
      </c>
      <c r="S45" s="38">
        <f>IF(OR($P45="",$P45&lt;=0,Assumptions!$B$12="",Assumptions!$B$14=""),"",IFERROR(ROUNDUP((Assumptions!$B$12+Assumptions!$B$14)/$P45,0),""))</f>
        <v/>
      </c>
      <c r="T45" s="36">
        <f>IF(OR($S45="",$N45=""),"",$S45*$N45)</f>
        <v/>
      </c>
      <c r="U45" s="36">
        <f>IF(OR($T45="",$G45=""),"",$T45*$G45)</f>
        <v/>
      </c>
      <c r="V45" s="39">
        <f>IF(COUNTA($A45:$L45)=0,"",IF($A45&lt;&gt;"Yes","EXCLUDED",IF(OR($B45="",$C45="",$D45="",$E45="",$F45="",$G45="",$H45="",$I45="",$J45="",$K45="",$L45=""),"INCOMPLETE",IF(OR(AND($C45="One-Time Job",$E45&lt;&gt;1),AND($C45="Recurring Account",$E45&lt;=0)),"FIX VISIT RATE",IF($P45&lt;=0,"NO POSITIVE MARGIN","READY")))))</f>
        <v/>
      </c>
    </row>
    <row r="46" ht="31" customHeight="1">
      <c r="A46" s="30" t="n"/>
      <c r="B46" s="31" t="n"/>
      <c r="C46" s="30" t="n"/>
      <c r="D46" s="32" t="n"/>
      <c r="E46" s="33" t="n"/>
      <c r="F46" s="32" t="n"/>
      <c r="G46" s="33" t="n"/>
      <c r="H46" s="32" t="n"/>
      <c r="I46" s="32" t="n"/>
      <c r="J46" s="34" t="n"/>
      <c r="K46" s="32" t="n"/>
      <c r="L46" s="34" t="n"/>
      <c r="M46" s="35">
        <f>IF(OR($C46="",$D46=""),"",$D46)</f>
        <v/>
      </c>
      <c r="N46" s="36">
        <f>IF($C46="","",IF($C46="One-Time Job",1,IF($E46&gt;0,$E46,"")))</f>
        <v/>
      </c>
      <c r="O46" s="35">
        <f>IF(OR($M46="",$N46="",$F46="",$G46="",$H46="",$I46="",$J46="",$K46=""),"",$N46*($F46+$G46*$H46+$I46)+$M46*$J46+$K46)</f>
        <v/>
      </c>
      <c r="P46" s="35">
        <f>IF(OR($M46="",$O46=""),"",$M46-$O46)</f>
        <v/>
      </c>
      <c r="Q46" s="37">
        <f>IFERROR($P46/$M46,"")</f>
        <v/>
      </c>
      <c r="R46" s="38">
        <f>IF(OR($P46="",$P46&lt;=0,Assumptions!$B$12=""),"",IFERROR(ROUNDUP(Assumptions!$B$12/$P46,0),""))</f>
        <v/>
      </c>
      <c r="S46" s="38">
        <f>IF(OR($P46="",$P46&lt;=0,Assumptions!$B$12="",Assumptions!$B$14=""),"",IFERROR(ROUNDUP((Assumptions!$B$12+Assumptions!$B$14)/$P46,0),""))</f>
        <v/>
      </c>
      <c r="T46" s="36">
        <f>IF(OR($S46="",$N46=""),"",$S46*$N46)</f>
        <v/>
      </c>
      <c r="U46" s="36">
        <f>IF(OR($T46="",$G46=""),"",$T46*$G46)</f>
        <v/>
      </c>
      <c r="V46" s="39">
        <f>IF(COUNTA($A46:$L46)=0,"",IF($A46&lt;&gt;"Yes","EXCLUDED",IF(OR($B46="",$C46="",$D46="",$E46="",$F46="",$G46="",$H46="",$I46="",$J46="",$K46="",$L46=""),"INCOMPLETE",IF(OR(AND($C46="One-Time Job",$E46&lt;&gt;1),AND($C46="Recurring Account",$E46&lt;=0)),"FIX VISIT RATE",IF($P46&lt;=0,"NO POSITIVE MARGIN","READY")))))</f>
        <v/>
      </c>
    </row>
    <row r="47" ht="31" customHeight="1">
      <c r="A47" s="30" t="n"/>
      <c r="B47" s="31" t="n"/>
      <c r="C47" s="30" t="n"/>
      <c r="D47" s="32" t="n"/>
      <c r="E47" s="33" t="n"/>
      <c r="F47" s="32" t="n"/>
      <c r="G47" s="33" t="n"/>
      <c r="H47" s="32" t="n"/>
      <c r="I47" s="32" t="n"/>
      <c r="J47" s="34" t="n"/>
      <c r="K47" s="32" t="n"/>
      <c r="L47" s="34" t="n"/>
      <c r="M47" s="35">
        <f>IF(OR($C47="",$D47=""),"",$D47)</f>
        <v/>
      </c>
      <c r="N47" s="36">
        <f>IF($C47="","",IF($C47="One-Time Job",1,IF($E47&gt;0,$E47,"")))</f>
        <v/>
      </c>
      <c r="O47" s="35">
        <f>IF(OR($M47="",$N47="",$F47="",$G47="",$H47="",$I47="",$J47="",$K47=""),"",$N47*($F47+$G47*$H47+$I47)+$M47*$J47+$K47)</f>
        <v/>
      </c>
      <c r="P47" s="35">
        <f>IF(OR($M47="",$O47=""),"",$M47-$O47)</f>
        <v/>
      </c>
      <c r="Q47" s="37">
        <f>IFERROR($P47/$M47,"")</f>
        <v/>
      </c>
      <c r="R47" s="38">
        <f>IF(OR($P47="",$P47&lt;=0,Assumptions!$B$12=""),"",IFERROR(ROUNDUP(Assumptions!$B$12/$P47,0),""))</f>
        <v/>
      </c>
      <c r="S47" s="38">
        <f>IF(OR($P47="",$P47&lt;=0,Assumptions!$B$12="",Assumptions!$B$14=""),"",IFERROR(ROUNDUP((Assumptions!$B$12+Assumptions!$B$14)/$P47,0),""))</f>
        <v/>
      </c>
      <c r="T47" s="36">
        <f>IF(OR($S47="",$N47=""),"",$S47*$N47)</f>
        <v/>
      </c>
      <c r="U47" s="36">
        <f>IF(OR($T47="",$G47=""),"",$T47*$G47)</f>
        <v/>
      </c>
      <c r="V47" s="39">
        <f>IF(COUNTA($A47:$L47)=0,"",IF($A47&lt;&gt;"Yes","EXCLUDED",IF(OR($B47="",$C47="",$D47="",$E47="",$F47="",$G47="",$H47="",$I47="",$J47="",$K47="",$L47=""),"INCOMPLETE",IF(OR(AND($C47="One-Time Job",$E47&lt;&gt;1),AND($C47="Recurring Account",$E47&lt;=0)),"FIX VISIT RATE",IF($P47&lt;=0,"NO POSITIVE MARGIN","READY")))))</f>
        <v/>
      </c>
    </row>
    <row r="48" ht="31" customHeight="1">
      <c r="A48" s="30" t="n"/>
      <c r="B48" s="31" t="n"/>
      <c r="C48" s="30" t="n"/>
      <c r="D48" s="32" t="n"/>
      <c r="E48" s="33" t="n"/>
      <c r="F48" s="32" t="n"/>
      <c r="G48" s="33" t="n"/>
      <c r="H48" s="32" t="n"/>
      <c r="I48" s="32" t="n"/>
      <c r="J48" s="34" t="n"/>
      <c r="K48" s="32" t="n"/>
      <c r="L48" s="34" t="n"/>
      <c r="M48" s="35">
        <f>IF(OR($C48="",$D48=""),"",$D48)</f>
        <v/>
      </c>
      <c r="N48" s="36">
        <f>IF($C48="","",IF($C48="One-Time Job",1,IF($E48&gt;0,$E48,"")))</f>
        <v/>
      </c>
      <c r="O48" s="35">
        <f>IF(OR($M48="",$N48="",$F48="",$G48="",$H48="",$I48="",$J48="",$K48=""),"",$N48*($F48+$G48*$H48+$I48)+$M48*$J48+$K48)</f>
        <v/>
      </c>
      <c r="P48" s="35">
        <f>IF(OR($M48="",$O48=""),"",$M48-$O48)</f>
        <v/>
      </c>
      <c r="Q48" s="37">
        <f>IFERROR($P48/$M48,"")</f>
        <v/>
      </c>
      <c r="R48" s="38">
        <f>IF(OR($P48="",$P48&lt;=0,Assumptions!$B$12=""),"",IFERROR(ROUNDUP(Assumptions!$B$12/$P48,0),""))</f>
        <v/>
      </c>
      <c r="S48" s="38">
        <f>IF(OR($P48="",$P48&lt;=0,Assumptions!$B$12="",Assumptions!$B$14=""),"",IFERROR(ROUNDUP((Assumptions!$B$12+Assumptions!$B$14)/$P48,0),""))</f>
        <v/>
      </c>
      <c r="T48" s="36">
        <f>IF(OR($S48="",$N48=""),"",$S48*$N48)</f>
        <v/>
      </c>
      <c r="U48" s="36">
        <f>IF(OR($T48="",$G48=""),"",$T48*$G48)</f>
        <v/>
      </c>
      <c r="V48" s="39">
        <f>IF(COUNTA($A48:$L48)=0,"",IF($A48&lt;&gt;"Yes","EXCLUDED",IF(OR($B48="",$C48="",$D48="",$E48="",$F48="",$G48="",$H48="",$I48="",$J48="",$K48="",$L48=""),"INCOMPLETE",IF(OR(AND($C48="One-Time Job",$E48&lt;&gt;1),AND($C48="Recurring Account",$E48&lt;=0)),"FIX VISIT RATE",IF($P48&lt;=0,"NO POSITIVE MARGIN","READY")))))</f>
        <v/>
      </c>
    </row>
    <row r="49" ht="31" customHeight="1">
      <c r="A49" s="30" t="n"/>
      <c r="B49" s="31" t="n"/>
      <c r="C49" s="30" t="n"/>
      <c r="D49" s="32" t="n"/>
      <c r="E49" s="33" t="n"/>
      <c r="F49" s="32" t="n"/>
      <c r="G49" s="33" t="n"/>
      <c r="H49" s="32" t="n"/>
      <c r="I49" s="32" t="n"/>
      <c r="J49" s="34" t="n"/>
      <c r="K49" s="32" t="n"/>
      <c r="L49" s="34" t="n"/>
      <c r="M49" s="35">
        <f>IF(OR($C49="",$D49=""),"",$D49)</f>
        <v/>
      </c>
      <c r="N49" s="36">
        <f>IF($C49="","",IF($C49="One-Time Job",1,IF($E49&gt;0,$E49,"")))</f>
        <v/>
      </c>
      <c r="O49" s="35">
        <f>IF(OR($M49="",$N49="",$F49="",$G49="",$H49="",$I49="",$J49="",$K49=""),"",$N49*($F49+$G49*$H49+$I49)+$M49*$J49+$K49)</f>
        <v/>
      </c>
      <c r="P49" s="35">
        <f>IF(OR($M49="",$O49=""),"",$M49-$O49)</f>
        <v/>
      </c>
      <c r="Q49" s="37">
        <f>IFERROR($P49/$M49,"")</f>
        <v/>
      </c>
      <c r="R49" s="38">
        <f>IF(OR($P49="",$P49&lt;=0,Assumptions!$B$12=""),"",IFERROR(ROUNDUP(Assumptions!$B$12/$P49,0),""))</f>
        <v/>
      </c>
      <c r="S49" s="38">
        <f>IF(OR($P49="",$P49&lt;=0,Assumptions!$B$12="",Assumptions!$B$14=""),"",IFERROR(ROUNDUP((Assumptions!$B$12+Assumptions!$B$14)/$P49,0),""))</f>
        <v/>
      </c>
      <c r="T49" s="36">
        <f>IF(OR($S49="",$N49=""),"",$S49*$N49)</f>
        <v/>
      </c>
      <c r="U49" s="36">
        <f>IF(OR($T49="",$G49=""),"",$T49*$G49)</f>
        <v/>
      </c>
      <c r="V49" s="39">
        <f>IF(COUNTA($A49:$L49)=0,"",IF($A49&lt;&gt;"Yes","EXCLUDED",IF(OR($B49="",$C49="",$D49="",$E49="",$F49="",$G49="",$H49="",$I49="",$J49="",$K49="",$L49=""),"INCOMPLETE",IF(OR(AND($C49="One-Time Job",$E49&lt;&gt;1),AND($C49="Recurring Account",$E49&lt;=0)),"FIX VISIT RATE",IF($P49&lt;=0,"NO POSITIVE MARGIN","READY")))))</f>
        <v/>
      </c>
    </row>
    <row r="50" ht="31" customHeight="1">
      <c r="A50" s="30" t="n"/>
      <c r="B50" s="31" t="n"/>
      <c r="C50" s="30" t="n"/>
      <c r="D50" s="32" t="n"/>
      <c r="E50" s="33" t="n"/>
      <c r="F50" s="32" t="n"/>
      <c r="G50" s="33" t="n"/>
      <c r="H50" s="32" t="n"/>
      <c r="I50" s="32" t="n"/>
      <c r="J50" s="34" t="n"/>
      <c r="K50" s="32" t="n"/>
      <c r="L50" s="34" t="n"/>
      <c r="M50" s="35">
        <f>IF(OR($C50="",$D50=""),"",$D50)</f>
        <v/>
      </c>
      <c r="N50" s="36">
        <f>IF($C50="","",IF($C50="One-Time Job",1,IF($E50&gt;0,$E50,"")))</f>
        <v/>
      </c>
      <c r="O50" s="35">
        <f>IF(OR($M50="",$N50="",$F50="",$G50="",$H50="",$I50="",$J50="",$K50=""),"",$N50*($F50+$G50*$H50+$I50)+$M50*$J50+$K50)</f>
        <v/>
      </c>
      <c r="P50" s="35">
        <f>IF(OR($M50="",$O50=""),"",$M50-$O50)</f>
        <v/>
      </c>
      <c r="Q50" s="37">
        <f>IFERROR($P50/$M50,"")</f>
        <v/>
      </c>
      <c r="R50" s="38">
        <f>IF(OR($P50="",$P50&lt;=0,Assumptions!$B$12=""),"",IFERROR(ROUNDUP(Assumptions!$B$12/$P50,0),""))</f>
        <v/>
      </c>
      <c r="S50" s="38">
        <f>IF(OR($P50="",$P50&lt;=0,Assumptions!$B$12="",Assumptions!$B$14=""),"",IFERROR(ROUNDUP((Assumptions!$B$12+Assumptions!$B$14)/$P50,0),""))</f>
        <v/>
      </c>
      <c r="T50" s="36">
        <f>IF(OR($S50="",$N50=""),"",$S50*$N50)</f>
        <v/>
      </c>
      <c r="U50" s="36">
        <f>IF(OR($T50="",$G50=""),"",$T50*$G50)</f>
        <v/>
      </c>
      <c r="V50" s="39">
        <f>IF(COUNTA($A50:$L50)=0,"",IF($A50&lt;&gt;"Yes","EXCLUDED",IF(OR($B50="",$C50="",$D50="",$E50="",$F50="",$G50="",$H50="",$I50="",$J50="",$K50="",$L50=""),"INCOMPLETE",IF(OR(AND($C50="One-Time Job",$E50&lt;&gt;1),AND($C50="Recurring Account",$E50&lt;=0)),"FIX VISIT RATE",IF($P50&lt;=0,"NO POSITIVE MARGIN","READY")))))</f>
        <v/>
      </c>
    </row>
    <row r="51" ht="31" customHeight="1">
      <c r="A51" s="30" t="n"/>
      <c r="B51" s="31" t="n"/>
      <c r="C51" s="30" t="n"/>
      <c r="D51" s="32" t="n"/>
      <c r="E51" s="33" t="n"/>
      <c r="F51" s="32" t="n"/>
      <c r="G51" s="33" t="n"/>
      <c r="H51" s="32" t="n"/>
      <c r="I51" s="32" t="n"/>
      <c r="J51" s="34" t="n"/>
      <c r="K51" s="32" t="n"/>
      <c r="L51" s="34" t="n"/>
      <c r="M51" s="35">
        <f>IF(OR($C51="",$D51=""),"",$D51)</f>
        <v/>
      </c>
      <c r="N51" s="36">
        <f>IF($C51="","",IF($C51="One-Time Job",1,IF($E51&gt;0,$E51,"")))</f>
        <v/>
      </c>
      <c r="O51" s="35">
        <f>IF(OR($M51="",$N51="",$F51="",$G51="",$H51="",$I51="",$J51="",$K51=""),"",$N51*($F51+$G51*$H51+$I51)+$M51*$J51+$K51)</f>
        <v/>
      </c>
      <c r="P51" s="35">
        <f>IF(OR($M51="",$O51=""),"",$M51-$O51)</f>
        <v/>
      </c>
      <c r="Q51" s="37">
        <f>IFERROR($P51/$M51,"")</f>
        <v/>
      </c>
      <c r="R51" s="38">
        <f>IF(OR($P51="",$P51&lt;=0,Assumptions!$B$12=""),"",IFERROR(ROUNDUP(Assumptions!$B$12/$P51,0),""))</f>
        <v/>
      </c>
      <c r="S51" s="38">
        <f>IF(OR($P51="",$P51&lt;=0,Assumptions!$B$12="",Assumptions!$B$14=""),"",IFERROR(ROUNDUP((Assumptions!$B$12+Assumptions!$B$14)/$P51,0),""))</f>
        <v/>
      </c>
      <c r="T51" s="36">
        <f>IF(OR($S51="",$N51=""),"",$S51*$N51)</f>
        <v/>
      </c>
      <c r="U51" s="36">
        <f>IF(OR($T51="",$G51=""),"",$T51*$G51)</f>
        <v/>
      </c>
      <c r="V51" s="39">
        <f>IF(COUNTA($A51:$L51)=0,"",IF($A51&lt;&gt;"Yes","EXCLUDED",IF(OR($B51="",$C51="",$D51="",$E51="",$F51="",$G51="",$H51="",$I51="",$J51="",$K51="",$L51=""),"INCOMPLETE",IF(OR(AND($C51="One-Time Job",$E51&lt;&gt;1),AND($C51="Recurring Account",$E51&lt;=0)),"FIX VISIT RATE",IF($P51&lt;=0,"NO POSITIVE MARGIN","READY")))))</f>
        <v/>
      </c>
    </row>
    <row r="52" ht="31" customHeight="1">
      <c r="A52" s="30" t="n"/>
      <c r="B52" s="31" t="n"/>
      <c r="C52" s="30" t="n"/>
      <c r="D52" s="32" t="n"/>
      <c r="E52" s="33" t="n"/>
      <c r="F52" s="32" t="n"/>
      <c r="G52" s="33" t="n"/>
      <c r="H52" s="32" t="n"/>
      <c r="I52" s="32" t="n"/>
      <c r="J52" s="34" t="n"/>
      <c r="K52" s="32" t="n"/>
      <c r="L52" s="34" t="n"/>
      <c r="M52" s="35">
        <f>IF(OR($C52="",$D52=""),"",$D52)</f>
        <v/>
      </c>
      <c r="N52" s="36">
        <f>IF($C52="","",IF($C52="One-Time Job",1,IF($E52&gt;0,$E52,"")))</f>
        <v/>
      </c>
      <c r="O52" s="35">
        <f>IF(OR($M52="",$N52="",$F52="",$G52="",$H52="",$I52="",$J52="",$K52=""),"",$N52*($F52+$G52*$H52+$I52)+$M52*$J52+$K52)</f>
        <v/>
      </c>
      <c r="P52" s="35">
        <f>IF(OR($M52="",$O52=""),"",$M52-$O52)</f>
        <v/>
      </c>
      <c r="Q52" s="37">
        <f>IFERROR($P52/$M52,"")</f>
        <v/>
      </c>
      <c r="R52" s="38">
        <f>IF(OR($P52="",$P52&lt;=0,Assumptions!$B$12=""),"",IFERROR(ROUNDUP(Assumptions!$B$12/$P52,0),""))</f>
        <v/>
      </c>
      <c r="S52" s="38">
        <f>IF(OR($P52="",$P52&lt;=0,Assumptions!$B$12="",Assumptions!$B$14=""),"",IFERROR(ROUNDUP((Assumptions!$B$12+Assumptions!$B$14)/$P52,0),""))</f>
        <v/>
      </c>
      <c r="T52" s="36">
        <f>IF(OR($S52="",$N52=""),"",$S52*$N52)</f>
        <v/>
      </c>
      <c r="U52" s="36">
        <f>IF(OR($T52="",$G52=""),"",$T52*$G52)</f>
        <v/>
      </c>
      <c r="V52" s="39">
        <f>IF(COUNTA($A52:$L52)=0,"",IF($A52&lt;&gt;"Yes","EXCLUDED",IF(OR($B52="",$C52="",$D52="",$E52="",$F52="",$G52="",$H52="",$I52="",$J52="",$K52="",$L52=""),"INCOMPLETE",IF(OR(AND($C52="One-Time Job",$E52&lt;&gt;1),AND($C52="Recurring Account",$E52&lt;=0)),"FIX VISIT RATE",IF($P52&lt;=0,"NO POSITIVE MARGIN","READY")))))</f>
        <v/>
      </c>
    </row>
    <row r="53" ht="31" customHeight="1">
      <c r="A53" s="30" t="n"/>
      <c r="B53" s="31" t="n"/>
      <c r="C53" s="30" t="n"/>
      <c r="D53" s="32" t="n"/>
      <c r="E53" s="33" t="n"/>
      <c r="F53" s="32" t="n"/>
      <c r="G53" s="33" t="n"/>
      <c r="H53" s="32" t="n"/>
      <c r="I53" s="32" t="n"/>
      <c r="J53" s="34" t="n"/>
      <c r="K53" s="32" t="n"/>
      <c r="L53" s="34" t="n"/>
      <c r="M53" s="35">
        <f>IF(OR($C53="",$D53=""),"",$D53)</f>
        <v/>
      </c>
      <c r="N53" s="36">
        <f>IF($C53="","",IF($C53="One-Time Job",1,IF($E53&gt;0,$E53,"")))</f>
        <v/>
      </c>
      <c r="O53" s="35">
        <f>IF(OR($M53="",$N53="",$F53="",$G53="",$H53="",$I53="",$J53="",$K53=""),"",$N53*($F53+$G53*$H53+$I53)+$M53*$J53+$K53)</f>
        <v/>
      </c>
      <c r="P53" s="35">
        <f>IF(OR($M53="",$O53=""),"",$M53-$O53)</f>
        <v/>
      </c>
      <c r="Q53" s="37">
        <f>IFERROR($P53/$M53,"")</f>
        <v/>
      </c>
      <c r="R53" s="38">
        <f>IF(OR($P53="",$P53&lt;=0,Assumptions!$B$12=""),"",IFERROR(ROUNDUP(Assumptions!$B$12/$P53,0),""))</f>
        <v/>
      </c>
      <c r="S53" s="38">
        <f>IF(OR($P53="",$P53&lt;=0,Assumptions!$B$12="",Assumptions!$B$14=""),"",IFERROR(ROUNDUP((Assumptions!$B$12+Assumptions!$B$14)/$P53,0),""))</f>
        <v/>
      </c>
      <c r="T53" s="36">
        <f>IF(OR($S53="",$N53=""),"",$S53*$N53)</f>
        <v/>
      </c>
      <c r="U53" s="36">
        <f>IF(OR($T53="",$G53=""),"",$T53*$G53)</f>
        <v/>
      </c>
      <c r="V53" s="39">
        <f>IF(COUNTA($A53:$L53)=0,"",IF($A53&lt;&gt;"Yes","EXCLUDED",IF(OR($B53="",$C53="",$D53="",$E53="",$F53="",$G53="",$H53="",$I53="",$J53="",$K53="",$L53=""),"INCOMPLETE",IF(OR(AND($C53="One-Time Job",$E53&lt;&gt;1),AND($C53="Recurring Account",$E53&lt;=0)),"FIX VISIT RATE",IF($P53&lt;=0,"NO POSITIVE MARGIN","READY")))))</f>
        <v/>
      </c>
    </row>
    <row r="54" ht="31" customHeight="1">
      <c r="A54" s="30" t="n"/>
      <c r="B54" s="31" t="n"/>
      <c r="C54" s="30" t="n"/>
      <c r="D54" s="32" t="n"/>
      <c r="E54" s="33" t="n"/>
      <c r="F54" s="32" t="n"/>
      <c r="G54" s="33" t="n"/>
      <c r="H54" s="32" t="n"/>
      <c r="I54" s="32" t="n"/>
      <c r="J54" s="34" t="n"/>
      <c r="K54" s="32" t="n"/>
      <c r="L54" s="34" t="n"/>
      <c r="M54" s="35">
        <f>IF(OR($C54="",$D54=""),"",$D54)</f>
        <v/>
      </c>
      <c r="N54" s="36">
        <f>IF($C54="","",IF($C54="One-Time Job",1,IF($E54&gt;0,$E54,"")))</f>
        <v/>
      </c>
      <c r="O54" s="35">
        <f>IF(OR($M54="",$N54="",$F54="",$G54="",$H54="",$I54="",$J54="",$K54=""),"",$N54*($F54+$G54*$H54+$I54)+$M54*$J54+$K54)</f>
        <v/>
      </c>
      <c r="P54" s="35">
        <f>IF(OR($M54="",$O54=""),"",$M54-$O54)</f>
        <v/>
      </c>
      <c r="Q54" s="37">
        <f>IFERROR($P54/$M54,"")</f>
        <v/>
      </c>
      <c r="R54" s="38">
        <f>IF(OR($P54="",$P54&lt;=0,Assumptions!$B$12=""),"",IFERROR(ROUNDUP(Assumptions!$B$12/$P54,0),""))</f>
        <v/>
      </c>
      <c r="S54" s="38">
        <f>IF(OR($P54="",$P54&lt;=0,Assumptions!$B$12="",Assumptions!$B$14=""),"",IFERROR(ROUNDUP((Assumptions!$B$12+Assumptions!$B$14)/$P54,0),""))</f>
        <v/>
      </c>
      <c r="T54" s="36">
        <f>IF(OR($S54="",$N54=""),"",$S54*$N54)</f>
        <v/>
      </c>
      <c r="U54" s="36">
        <f>IF(OR($T54="",$G54=""),"",$T54*$G54)</f>
        <v/>
      </c>
      <c r="V54" s="39">
        <f>IF(COUNTA($A54:$L54)=0,"",IF($A54&lt;&gt;"Yes","EXCLUDED",IF(OR($B54="",$C54="",$D54="",$E54="",$F54="",$G54="",$H54="",$I54="",$J54="",$K54="",$L54=""),"INCOMPLETE",IF(OR(AND($C54="One-Time Job",$E54&lt;&gt;1),AND($C54="Recurring Account",$E54&lt;=0)),"FIX VISIT RATE",IF($P54&lt;=0,"NO POSITIVE MARGIN","READY")))))</f>
        <v/>
      </c>
    </row>
    <row r="55" ht="31" customHeight="1">
      <c r="A55" s="30" t="n"/>
      <c r="B55" s="31" t="n"/>
      <c r="C55" s="30" t="n"/>
      <c r="D55" s="32" t="n"/>
      <c r="E55" s="33" t="n"/>
      <c r="F55" s="32" t="n"/>
      <c r="G55" s="33" t="n"/>
      <c r="H55" s="32" t="n"/>
      <c r="I55" s="32" t="n"/>
      <c r="J55" s="34" t="n"/>
      <c r="K55" s="32" t="n"/>
      <c r="L55" s="34" t="n"/>
      <c r="M55" s="35">
        <f>IF(OR($C55="",$D55=""),"",$D55)</f>
        <v/>
      </c>
      <c r="N55" s="36">
        <f>IF($C55="","",IF($C55="One-Time Job",1,IF($E55&gt;0,$E55,"")))</f>
        <v/>
      </c>
      <c r="O55" s="35">
        <f>IF(OR($M55="",$N55="",$F55="",$G55="",$H55="",$I55="",$J55="",$K55=""),"",$N55*($F55+$G55*$H55+$I55)+$M55*$J55+$K55)</f>
        <v/>
      </c>
      <c r="P55" s="35">
        <f>IF(OR($M55="",$O55=""),"",$M55-$O55)</f>
        <v/>
      </c>
      <c r="Q55" s="37">
        <f>IFERROR($P55/$M55,"")</f>
        <v/>
      </c>
      <c r="R55" s="38">
        <f>IF(OR($P55="",$P55&lt;=0,Assumptions!$B$12=""),"",IFERROR(ROUNDUP(Assumptions!$B$12/$P55,0),""))</f>
        <v/>
      </c>
      <c r="S55" s="38">
        <f>IF(OR($P55="",$P55&lt;=0,Assumptions!$B$12="",Assumptions!$B$14=""),"",IFERROR(ROUNDUP((Assumptions!$B$12+Assumptions!$B$14)/$P55,0),""))</f>
        <v/>
      </c>
      <c r="T55" s="36">
        <f>IF(OR($S55="",$N55=""),"",$S55*$N55)</f>
        <v/>
      </c>
      <c r="U55" s="36">
        <f>IF(OR($T55="",$G55=""),"",$T55*$G55)</f>
        <v/>
      </c>
      <c r="V55" s="39">
        <f>IF(COUNTA($A55:$L55)=0,"",IF($A55&lt;&gt;"Yes","EXCLUDED",IF(OR($B55="",$C55="",$D55="",$E55="",$F55="",$G55="",$H55="",$I55="",$J55="",$K55="",$L55=""),"INCOMPLETE",IF(OR(AND($C55="One-Time Job",$E55&lt;&gt;1),AND($C55="Recurring Account",$E55&lt;=0)),"FIX VISIT RATE",IF($P55&lt;=0,"NO POSITIVE MARGIN","READY")))))</f>
        <v/>
      </c>
    </row>
    <row r="56" ht="31" customHeight="1">
      <c r="A56" s="30" t="n"/>
      <c r="B56" s="31" t="n"/>
      <c r="C56" s="30" t="n"/>
      <c r="D56" s="32" t="n"/>
      <c r="E56" s="33" t="n"/>
      <c r="F56" s="32" t="n"/>
      <c r="G56" s="33" t="n"/>
      <c r="H56" s="32" t="n"/>
      <c r="I56" s="32" t="n"/>
      <c r="J56" s="34" t="n"/>
      <c r="K56" s="32" t="n"/>
      <c r="L56" s="34" t="n"/>
      <c r="M56" s="35">
        <f>IF(OR($C56="",$D56=""),"",$D56)</f>
        <v/>
      </c>
      <c r="N56" s="36">
        <f>IF($C56="","",IF($C56="One-Time Job",1,IF($E56&gt;0,$E56,"")))</f>
        <v/>
      </c>
      <c r="O56" s="35">
        <f>IF(OR($M56="",$N56="",$F56="",$G56="",$H56="",$I56="",$J56="",$K56=""),"",$N56*($F56+$G56*$H56+$I56)+$M56*$J56+$K56)</f>
        <v/>
      </c>
      <c r="P56" s="35">
        <f>IF(OR($M56="",$O56=""),"",$M56-$O56)</f>
        <v/>
      </c>
      <c r="Q56" s="37">
        <f>IFERROR($P56/$M56,"")</f>
        <v/>
      </c>
      <c r="R56" s="38">
        <f>IF(OR($P56="",$P56&lt;=0,Assumptions!$B$12=""),"",IFERROR(ROUNDUP(Assumptions!$B$12/$P56,0),""))</f>
        <v/>
      </c>
      <c r="S56" s="38">
        <f>IF(OR($P56="",$P56&lt;=0,Assumptions!$B$12="",Assumptions!$B$14=""),"",IFERROR(ROUNDUP((Assumptions!$B$12+Assumptions!$B$14)/$P56,0),""))</f>
        <v/>
      </c>
      <c r="T56" s="36">
        <f>IF(OR($S56="",$N56=""),"",$S56*$N56)</f>
        <v/>
      </c>
      <c r="U56" s="36">
        <f>IF(OR($T56="",$G56=""),"",$T56*$G56)</f>
        <v/>
      </c>
      <c r="V56" s="39">
        <f>IF(COUNTA($A56:$L56)=0,"",IF($A56&lt;&gt;"Yes","EXCLUDED",IF(OR($B56="",$C56="",$D56="",$E56="",$F56="",$G56="",$H56="",$I56="",$J56="",$K56="",$L56=""),"INCOMPLETE",IF(OR(AND($C56="One-Time Job",$E56&lt;&gt;1),AND($C56="Recurring Account",$E56&lt;=0)),"FIX VISIT RATE",IF($P56&lt;=0,"NO POSITIVE MARGIN","READY")))))</f>
        <v/>
      </c>
    </row>
    <row r="57" ht="31" customHeight="1">
      <c r="A57" s="30" t="n"/>
      <c r="B57" s="31" t="n"/>
      <c r="C57" s="30" t="n"/>
      <c r="D57" s="32" t="n"/>
      <c r="E57" s="33" t="n"/>
      <c r="F57" s="32" t="n"/>
      <c r="G57" s="33" t="n"/>
      <c r="H57" s="32" t="n"/>
      <c r="I57" s="32" t="n"/>
      <c r="J57" s="34" t="n"/>
      <c r="K57" s="32" t="n"/>
      <c r="L57" s="34" t="n"/>
      <c r="M57" s="35">
        <f>IF(OR($C57="",$D57=""),"",$D57)</f>
        <v/>
      </c>
      <c r="N57" s="36">
        <f>IF($C57="","",IF($C57="One-Time Job",1,IF($E57&gt;0,$E57,"")))</f>
        <v/>
      </c>
      <c r="O57" s="35">
        <f>IF(OR($M57="",$N57="",$F57="",$G57="",$H57="",$I57="",$J57="",$K57=""),"",$N57*($F57+$G57*$H57+$I57)+$M57*$J57+$K57)</f>
        <v/>
      </c>
      <c r="P57" s="35">
        <f>IF(OR($M57="",$O57=""),"",$M57-$O57)</f>
        <v/>
      </c>
      <c r="Q57" s="37">
        <f>IFERROR($P57/$M57,"")</f>
        <v/>
      </c>
      <c r="R57" s="38">
        <f>IF(OR($P57="",$P57&lt;=0,Assumptions!$B$12=""),"",IFERROR(ROUNDUP(Assumptions!$B$12/$P57,0),""))</f>
        <v/>
      </c>
      <c r="S57" s="38">
        <f>IF(OR($P57="",$P57&lt;=0,Assumptions!$B$12="",Assumptions!$B$14=""),"",IFERROR(ROUNDUP((Assumptions!$B$12+Assumptions!$B$14)/$P57,0),""))</f>
        <v/>
      </c>
      <c r="T57" s="36">
        <f>IF(OR($S57="",$N57=""),"",$S57*$N57)</f>
        <v/>
      </c>
      <c r="U57" s="36">
        <f>IF(OR($T57="",$G57=""),"",$T57*$G57)</f>
        <v/>
      </c>
      <c r="V57" s="39">
        <f>IF(COUNTA($A57:$L57)=0,"",IF($A57&lt;&gt;"Yes","EXCLUDED",IF(OR($B57="",$C57="",$D57="",$E57="",$F57="",$G57="",$H57="",$I57="",$J57="",$K57="",$L57=""),"INCOMPLETE",IF(OR(AND($C57="One-Time Job",$E57&lt;&gt;1),AND($C57="Recurring Account",$E57&lt;=0)),"FIX VISIT RATE",IF($P57&lt;=0,"NO POSITIVE MARGIN","READY")))))</f>
        <v/>
      </c>
    </row>
    <row r="58" ht="31" customHeight="1">
      <c r="A58" s="30" t="n"/>
      <c r="B58" s="31" t="n"/>
      <c r="C58" s="30" t="n"/>
      <c r="D58" s="32" t="n"/>
      <c r="E58" s="33" t="n"/>
      <c r="F58" s="32" t="n"/>
      <c r="G58" s="33" t="n"/>
      <c r="H58" s="32" t="n"/>
      <c r="I58" s="32" t="n"/>
      <c r="J58" s="34" t="n"/>
      <c r="K58" s="32" t="n"/>
      <c r="L58" s="34" t="n"/>
      <c r="M58" s="35">
        <f>IF(OR($C58="",$D58=""),"",$D58)</f>
        <v/>
      </c>
      <c r="N58" s="36">
        <f>IF($C58="","",IF($C58="One-Time Job",1,IF($E58&gt;0,$E58,"")))</f>
        <v/>
      </c>
      <c r="O58" s="35">
        <f>IF(OR($M58="",$N58="",$F58="",$G58="",$H58="",$I58="",$J58="",$K58=""),"",$N58*($F58+$G58*$H58+$I58)+$M58*$J58+$K58)</f>
        <v/>
      </c>
      <c r="P58" s="35">
        <f>IF(OR($M58="",$O58=""),"",$M58-$O58)</f>
        <v/>
      </c>
      <c r="Q58" s="37">
        <f>IFERROR($P58/$M58,"")</f>
        <v/>
      </c>
      <c r="R58" s="38">
        <f>IF(OR($P58="",$P58&lt;=0,Assumptions!$B$12=""),"",IFERROR(ROUNDUP(Assumptions!$B$12/$P58,0),""))</f>
        <v/>
      </c>
      <c r="S58" s="38">
        <f>IF(OR($P58="",$P58&lt;=0,Assumptions!$B$12="",Assumptions!$B$14=""),"",IFERROR(ROUNDUP((Assumptions!$B$12+Assumptions!$B$14)/$P58,0),""))</f>
        <v/>
      </c>
      <c r="T58" s="36">
        <f>IF(OR($S58="",$N58=""),"",$S58*$N58)</f>
        <v/>
      </c>
      <c r="U58" s="36">
        <f>IF(OR($T58="",$G58=""),"",$T58*$G58)</f>
        <v/>
      </c>
      <c r="V58" s="39">
        <f>IF(COUNTA($A58:$L58)=0,"",IF($A58&lt;&gt;"Yes","EXCLUDED",IF(OR($B58="",$C58="",$D58="",$E58="",$F58="",$G58="",$H58="",$I58="",$J58="",$K58="",$L58=""),"INCOMPLETE",IF(OR(AND($C58="One-Time Job",$E58&lt;&gt;1),AND($C58="Recurring Account",$E58&lt;=0)),"FIX VISIT RATE",IF($P58&lt;=0,"NO POSITIVE MARGIN","READY")))))</f>
        <v/>
      </c>
    </row>
    <row r="59" ht="31" customHeight="1">
      <c r="A59" s="30" t="n"/>
      <c r="B59" s="31" t="n"/>
      <c r="C59" s="30" t="n"/>
      <c r="D59" s="32" t="n"/>
      <c r="E59" s="33" t="n"/>
      <c r="F59" s="32" t="n"/>
      <c r="G59" s="33" t="n"/>
      <c r="H59" s="32" t="n"/>
      <c r="I59" s="32" t="n"/>
      <c r="J59" s="34" t="n"/>
      <c r="K59" s="32" t="n"/>
      <c r="L59" s="34" t="n"/>
      <c r="M59" s="35">
        <f>IF(OR($C59="",$D59=""),"",$D59)</f>
        <v/>
      </c>
      <c r="N59" s="36">
        <f>IF($C59="","",IF($C59="One-Time Job",1,IF($E59&gt;0,$E59,"")))</f>
        <v/>
      </c>
      <c r="O59" s="35">
        <f>IF(OR($M59="",$N59="",$F59="",$G59="",$H59="",$I59="",$J59="",$K59=""),"",$N59*($F59+$G59*$H59+$I59)+$M59*$J59+$K59)</f>
        <v/>
      </c>
      <c r="P59" s="35">
        <f>IF(OR($M59="",$O59=""),"",$M59-$O59)</f>
        <v/>
      </c>
      <c r="Q59" s="37">
        <f>IFERROR($P59/$M59,"")</f>
        <v/>
      </c>
      <c r="R59" s="38">
        <f>IF(OR($P59="",$P59&lt;=0,Assumptions!$B$12=""),"",IFERROR(ROUNDUP(Assumptions!$B$12/$P59,0),""))</f>
        <v/>
      </c>
      <c r="S59" s="38">
        <f>IF(OR($P59="",$P59&lt;=0,Assumptions!$B$12="",Assumptions!$B$14=""),"",IFERROR(ROUNDUP((Assumptions!$B$12+Assumptions!$B$14)/$P59,0),""))</f>
        <v/>
      </c>
      <c r="T59" s="36">
        <f>IF(OR($S59="",$N59=""),"",$S59*$N59)</f>
        <v/>
      </c>
      <c r="U59" s="36">
        <f>IF(OR($T59="",$G59=""),"",$T59*$G59)</f>
        <v/>
      </c>
      <c r="V59" s="39">
        <f>IF(COUNTA($A59:$L59)=0,"",IF($A59&lt;&gt;"Yes","EXCLUDED",IF(OR($B59="",$C59="",$D59="",$E59="",$F59="",$G59="",$H59="",$I59="",$J59="",$K59="",$L59=""),"INCOMPLETE",IF(OR(AND($C59="One-Time Job",$E59&lt;&gt;1),AND($C59="Recurring Account",$E59&lt;=0)),"FIX VISIT RATE",IF($P59&lt;=0,"NO POSITIVE MARGIN","READY")))))</f>
        <v/>
      </c>
    </row>
    <row r="60" ht="31" customHeight="1">
      <c r="A60" s="30" t="n"/>
      <c r="B60" s="31" t="n"/>
      <c r="C60" s="30" t="n"/>
      <c r="D60" s="32" t="n"/>
      <c r="E60" s="33" t="n"/>
      <c r="F60" s="32" t="n"/>
      <c r="G60" s="33" t="n"/>
      <c r="H60" s="32" t="n"/>
      <c r="I60" s="32" t="n"/>
      <c r="J60" s="34" t="n"/>
      <c r="K60" s="32" t="n"/>
      <c r="L60" s="34" t="n"/>
      <c r="M60" s="35">
        <f>IF(OR($C60="",$D60=""),"",$D60)</f>
        <v/>
      </c>
      <c r="N60" s="36">
        <f>IF($C60="","",IF($C60="One-Time Job",1,IF($E60&gt;0,$E60,"")))</f>
        <v/>
      </c>
      <c r="O60" s="35">
        <f>IF(OR($M60="",$N60="",$F60="",$G60="",$H60="",$I60="",$J60="",$K60=""),"",$N60*($F60+$G60*$H60+$I60)+$M60*$J60+$K60)</f>
        <v/>
      </c>
      <c r="P60" s="35">
        <f>IF(OR($M60="",$O60=""),"",$M60-$O60)</f>
        <v/>
      </c>
      <c r="Q60" s="37">
        <f>IFERROR($P60/$M60,"")</f>
        <v/>
      </c>
      <c r="R60" s="38">
        <f>IF(OR($P60="",$P60&lt;=0,Assumptions!$B$12=""),"",IFERROR(ROUNDUP(Assumptions!$B$12/$P60,0),""))</f>
        <v/>
      </c>
      <c r="S60" s="38">
        <f>IF(OR($P60="",$P60&lt;=0,Assumptions!$B$12="",Assumptions!$B$14=""),"",IFERROR(ROUNDUP((Assumptions!$B$12+Assumptions!$B$14)/$P60,0),""))</f>
        <v/>
      </c>
      <c r="T60" s="36">
        <f>IF(OR($S60="",$N60=""),"",$S60*$N60)</f>
        <v/>
      </c>
      <c r="U60" s="36">
        <f>IF(OR($T60="",$G60=""),"",$T60*$G60)</f>
        <v/>
      </c>
      <c r="V60" s="39">
        <f>IF(COUNTA($A60:$L60)=0,"",IF($A60&lt;&gt;"Yes","EXCLUDED",IF(OR($B60="",$C60="",$D60="",$E60="",$F60="",$G60="",$H60="",$I60="",$J60="",$K60="",$L60=""),"INCOMPLETE",IF(OR(AND($C60="One-Time Job",$E60&lt;&gt;1),AND($C60="Recurring Account",$E60&lt;=0)),"FIX VISIT RATE",IF($P60&lt;=0,"NO POSITIVE MARGIN","READY")))))</f>
        <v/>
      </c>
    </row>
    <row r="61" ht="31" customHeight="1">
      <c r="A61" s="30" t="n"/>
      <c r="B61" s="31" t="n"/>
      <c r="C61" s="30" t="n"/>
      <c r="D61" s="32" t="n"/>
      <c r="E61" s="33" t="n"/>
      <c r="F61" s="32" t="n"/>
      <c r="G61" s="33" t="n"/>
      <c r="H61" s="32" t="n"/>
      <c r="I61" s="32" t="n"/>
      <c r="J61" s="34" t="n"/>
      <c r="K61" s="32" t="n"/>
      <c r="L61" s="34" t="n"/>
      <c r="M61" s="35">
        <f>IF(OR($C61="",$D61=""),"",$D61)</f>
        <v/>
      </c>
      <c r="N61" s="36">
        <f>IF($C61="","",IF($C61="One-Time Job",1,IF($E61&gt;0,$E61,"")))</f>
        <v/>
      </c>
      <c r="O61" s="35">
        <f>IF(OR($M61="",$N61="",$F61="",$G61="",$H61="",$I61="",$J61="",$K61=""),"",$N61*($F61+$G61*$H61+$I61)+$M61*$J61+$K61)</f>
        <v/>
      </c>
      <c r="P61" s="35">
        <f>IF(OR($M61="",$O61=""),"",$M61-$O61)</f>
        <v/>
      </c>
      <c r="Q61" s="37">
        <f>IFERROR($P61/$M61,"")</f>
        <v/>
      </c>
      <c r="R61" s="38">
        <f>IF(OR($P61="",$P61&lt;=0,Assumptions!$B$12=""),"",IFERROR(ROUNDUP(Assumptions!$B$12/$P61,0),""))</f>
        <v/>
      </c>
      <c r="S61" s="38">
        <f>IF(OR($P61="",$P61&lt;=0,Assumptions!$B$12="",Assumptions!$B$14=""),"",IFERROR(ROUNDUP((Assumptions!$B$12+Assumptions!$B$14)/$P61,0),""))</f>
        <v/>
      </c>
      <c r="T61" s="36">
        <f>IF(OR($S61="",$N61=""),"",$S61*$N61)</f>
        <v/>
      </c>
      <c r="U61" s="36">
        <f>IF(OR($T61="",$G61=""),"",$T61*$G61)</f>
        <v/>
      </c>
      <c r="V61" s="39">
        <f>IF(COUNTA($A61:$L61)=0,"",IF($A61&lt;&gt;"Yes","EXCLUDED",IF(OR($B61="",$C61="",$D61="",$E61="",$F61="",$G61="",$H61="",$I61="",$J61="",$K61="",$L61=""),"INCOMPLETE",IF(OR(AND($C61="One-Time Job",$E61&lt;&gt;1),AND($C61="Recurring Account",$E61&lt;=0)),"FIX VISIT RATE",IF($P61&lt;=0,"NO POSITIVE MARGIN","READY")))))</f>
        <v/>
      </c>
    </row>
    <row r="62" ht="31" customHeight="1">
      <c r="A62" s="30" t="n"/>
      <c r="B62" s="31" t="n"/>
      <c r="C62" s="30" t="n"/>
      <c r="D62" s="32" t="n"/>
      <c r="E62" s="33" t="n"/>
      <c r="F62" s="32" t="n"/>
      <c r="G62" s="33" t="n"/>
      <c r="H62" s="32" t="n"/>
      <c r="I62" s="32" t="n"/>
      <c r="J62" s="34" t="n"/>
      <c r="K62" s="32" t="n"/>
      <c r="L62" s="34" t="n"/>
      <c r="M62" s="35">
        <f>IF(OR($C62="",$D62=""),"",$D62)</f>
        <v/>
      </c>
      <c r="N62" s="36">
        <f>IF($C62="","",IF($C62="One-Time Job",1,IF($E62&gt;0,$E62,"")))</f>
        <v/>
      </c>
      <c r="O62" s="35">
        <f>IF(OR($M62="",$N62="",$F62="",$G62="",$H62="",$I62="",$J62="",$K62=""),"",$N62*($F62+$G62*$H62+$I62)+$M62*$J62+$K62)</f>
        <v/>
      </c>
      <c r="P62" s="35">
        <f>IF(OR($M62="",$O62=""),"",$M62-$O62)</f>
        <v/>
      </c>
      <c r="Q62" s="37">
        <f>IFERROR($P62/$M62,"")</f>
        <v/>
      </c>
      <c r="R62" s="38">
        <f>IF(OR($P62="",$P62&lt;=0,Assumptions!$B$12=""),"",IFERROR(ROUNDUP(Assumptions!$B$12/$P62,0),""))</f>
        <v/>
      </c>
      <c r="S62" s="38">
        <f>IF(OR($P62="",$P62&lt;=0,Assumptions!$B$12="",Assumptions!$B$14=""),"",IFERROR(ROUNDUP((Assumptions!$B$12+Assumptions!$B$14)/$P62,0),""))</f>
        <v/>
      </c>
      <c r="T62" s="36">
        <f>IF(OR($S62="",$N62=""),"",$S62*$N62)</f>
        <v/>
      </c>
      <c r="U62" s="36">
        <f>IF(OR($T62="",$G62=""),"",$T62*$G62)</f>
        <v/>
      </c>
      <c r="V62" s="39">
        <f>IF(COUNTA($A62:$L62)=0,"",IF($A62&lt;&gt;"Yes","EXCLUDED",IF(OR($B62="",$C62="",$D62="",$E62="",$F62="",$G62="",$H62="",$I62="",$J62="",$K62="",$L62=""),"INCOMPLETE",IF(OR(AND($C62="One-Time Job",$E62&lt;&gt;1),AND($C62="Recurring Account",$E62&lt;=0)),"FIX VISIT RATE",IF($P62&lt;=0,"NO POSITIVE MARGIN","READY")))))</f>
        <v/>
      </c>
    </row>
    <row r="63" ht="31" customHeight="1">
      <c r="A63" s="30" t="n"/>
      <c r="B63" s="31" t="n"/>
      <c r="C63" s="30" t="n"/>
      <c r="D63" s="32" t="n"/>
      <c r="E63" s="33" t="n"/>
      <c r="F63" s="32" t="n"/>
      <c r="G63" s="33" t="n"/>
      <c r="H63" s="32" t="n"/>
      <c r="I63" s="32" t="n"/>
      <c r="J63" s="34" t="n"/>
      <c r="K63" s="32" t="n"/>
      <c r="L63" s="34" t="n"/>
      <c r="M63" s="35">
        <f>IF(OR($C63="",$D63=""),"",$D63)</f>
        <v/>
      </c>
      <c r="N63" s="36">
        <f>IF($C63="","",IF($C63="One-Time Job",1,IF($E63&gt;0,$E63,"")))</f>
        <v/>
      </c>
      <c r="O63" s="35">
        <f>IF(OR($M63="",$N63="",$F63="",$G63="",$H63="",$I63="",$J63="",$K63=""),"",$N63*($F63+$G63*$H63+$I63)+$M63*$J63+$K63)</f>
        <v/>
      </c>
      <c r="P63" s="35">
        <f>IF(OR($M63="",$O63=""),"",$M63-$O63)</f>
        <v/>
      </c>
      <c r="Q63" s="37">
        <f>IFERROR($P63/$M63,"")</f>
        <v/>
      </c>
      <c r="R63" s="38">
        <f>IF(OR($P63="",$P63&lt;=0,Assumptions!$B$12=""),"",IFERROR(ROUNDUP(Assumptions!$B$12/$P63,0),""))</f>
        <v/>
      </c>
      <c r="S63" s="38">
        <f>IF(OR($P63="",$P63&lt;=0,Assumptions!$B$12="",Assumptions!$B$14=""),"",IFERROR(ROUNDUP((Assumptions!$B$12+Assumptions!$B$14)/$P63,0),""))</f>
        <v/>
      </c>
      <c r="T63" s="36">
        <f>IF(OR($S63="",$N63=""),"",$S63*$N63)</f>
        <v/>
      </c>
      <c r="U63" s="36">
        <f>IF(OR($T63="",$G63=""),"",$T63*$G63)</f>
        <v/>
      </c>
      <c r="V63" s="39">
        <f>IF(COUNTA($A63:$L63)=0,"",IF($A63&lt;&gt;"Yes","EXCLUDED",IF(OR($B63="",$C63="",$D63="",$E63="",$F63="",$G63="",$H63="",$I63="",$J63="",$K63="",$L63=""),"INCOMPLETE",IF(OR(AND($C63="One-Time Job",$E63&lt;&gt;1),AND($C63="Recurring Account",$E63&lt;=0)),"FIX VISIT RATE",IF($P63&lt;=0,"NO POSITIVE MARGIN","READY")))))</f>
        <v/>
      </c>
    </row>
    <row r="64" ht="31" customHeight="1">
      <c r="A64" s="30" t="n"/>
      <c r="B64" s="31" t="n"/>
      <c r="C64" s="30" t="n"/>
      <c r="D64" s="32" t="n"/>
      <c r="E64" s="33" t="n"/>
      <c r="F64" s="32" t="n"/>
      <c r="G64" s="33" t="n"/>
      <c r="H64" s="32" t="n"/>
      <c r="I64" s="32" t="n"/>
      <c r="J64" s="34" t="n"/>
      <c r="K64" s="32" t="n"/>
      <c r="L64" s="34" t="n"/>
      <c r="M64" s="35">
        <f>IF(OR($C64="",$D64=""),"",$D64)</f>
        <v/>
      </c>
      <c r="N64" s="36">
        <f>IF($C64="","",IF($C64="One-Time Job",1,IF($E64&gt;0,$E64,"")))</f>
        <v/>
      </c>
      <c r="O64" s="35">
        <f>IF(OR($M64="",$N64="",$F64="",$G64="",$H64="",$I64="",$J64="",$K64=""),"",$N64*($F64+$G64*$H64+$I64)+$M64*$J64+$K64)</f>
        <v/>
      </c>
      <c r="P64" s="35">
        <f>IF(OR($M64="",$O64=""),"",$M64-$O64)</f>
        <v/>
      </c>
      <c r="Q64" s="37">
        <f>IFERROR($P64/$M64,"")</f>
        <v/>
      </c>
      <c r="R64" s="38">
        <f>IF(OR($P64="",$P64&lt;=0,Assumptions!$B$12=""),"",IFERROR(ROUNDUP(Assumptions!$B$12/$P64,0),""))</f>
        <v/>
      </c>
      <c r="S64" s="38">
        <f>IF(OR($P64="",$P64&lt;=0,Assumptions!$B$12="",Assumptions!$B$14=""),"",IFERROR(ROUNDUP((Assumptions!$B$12+Assumptions!$B$14)/$P64,0),""))</f>
        <v/>
      </c>
      <c r="T64" s="36">
        <f>IF(OR($S64="",$N64=""),"",$S64*$N64)</f>
        <v/>
      </c>
      <c r="U64" s="36">
        <f>IF(OR($T64="",$G64=""),"",$T64*$G64)</f>
        <v/>
      </c>
      <c r="V64" s="39">
        <f>IF(COUNTA($A64:$L64)=0,"",IF($A64&lt;&gt;"Yes","EXCLUDED",IF(OR($B64="",$C64="",$D64="",$E64="",$F64="",$G64="",$H64="",$I64="",$J64="",$K64="",$L64=""),"INCOMPLETE",IF(OR(AND($C64="One-Time Job",$E64&lt;&gt;1),AND($C64="Recurring Account",$E64&lt;=0)),"FIX VISIT RATE",IF($P64&lt;=0,"NO POSITIVE MARGIN","READY")))))</f>
        <v/>
      </c>
    </row>
    <row r="65" ht="31" customHeight="1">
      <c r="A65" s="30" t="n"/>
      <c r="B65" s="31" t="n"/>
      <c r="C65" s="30" t="n"/>
      <c r="D65" s="32" t="n"/>
      <c r="E65" s="33" t="n"/>
      <c r="F65" s="32" t="n"/>
      <c r="G65" s="33" t="n"/>
      <c r="H65" s="32" t="n"/>
      <c r="I65" s="32" t="n"/>
      <c r="J65" s="34" t="n"/>
      <c r="K65" s="32" t="n"/>
      <c r="L65" s="34" t="n"/>
      <c r="M65" s="35">
        <f>IF(OR($C65="",$D65=""),"",$D65)</f>
        <v/>
      </c>
      <c r="N65" s="36">
        <f>IF($C65="","",IF($C65="One-Time Job",1,IF($E65&gt;0,$E65,"")))</f>
        <v/>
      </c>
      <c r="O65" s="35">
        <f>IF(OR($M65="",$N65="",$F65="",$G65="",$H65="",$I65="",$J65="",$K65=""),"",$N65*($F65+$G65*$H65+$I65)+$M65*$J65+$K65)</f>
        <v/>
      </c>
      <c r="P65" s="35">
        <f>IF(OR($M65="",$O65=""),"",$M65-$O65)</f>
        <v/>
      </c>
      <c r="Q65" s="37">
        <f>IFERROR($P65/$M65,"")</f>
        <v/>
      </c>
      <c r="R65" s="38">
        <f>IF(OR($P65="",$P65&lt;=0,Assumptions!$B$12=""),"",IFERROR(ROUNDUP(Assumptions!$B$12/$P65,0),""))</f>
        <v/>
      </c>
      <c r="S65" s="38">
        <f>IF(OR($P65="",$P65&lt;=0,Assumptions!$B$12="",Assumptions!$B$14=""),"",IFERROR(ROUNDUP((Assumptions!$B$12+Assumptions!$B$14)/$P65,0),""))</f>
        <v/>
      </c>
      <c r="T65" s="36">
        <f>IF(OR($S65="",$N65=""),"",$S65*$N65)</f>
        <v/>
      </c>
      <c r="U65" s="36">
        <f>IF(OR($T65="",$G65=""),"",$T65*$G65)</f>
        <v/>
      </c>
      <c r="V65" s="39">
        <f>IF(COUNTA($A65:$L65)=0,"",IF($A65&lt;&gt;"Yes","EXCLUDED",IF(OR($B65="",$C65="",$D65="",$E65="",$F65="",$G65="",$H65="",$I65="",$J65="",$K65="",$L65=""),"INCOMPLETE",IF(OR(AND($C65="One-Time Job",$E65&lt;&gt;1),AND($C65="Recurring Account",$E65&lt;=0)),"FIX VISIT RATE",IF($P65&lt;=0,"NO POSITIVE MARGIN","READY")))))</f>
        <v/>
      </c>
    </row>
    <row r="66" ht="31" customHeight="1">
      <c r="A66" s="30" t="n"/>
      <c r="B66" s="31" t="n"/>
      <c r="C66" s="30" t="n"/>
      <c r="D66" s="32" t="n"/>
      <c r="E66" s="33" t="n"/>
      <c r="F66" s="32" t="n"/>
      <c r="G66" s="33" t="n"/>
      <c r="H66" s="32" t="n"/>
      <c r="I66" s="32" t="n"/>
      <c r="J66" s="34" t="n"/>
      <c r="K66" s="32" t="n"/>
      <c r="L66" s="34" t="n"/>
      <c r="M66" s="35">
        <f>IF(OR($C66="",$D66=""),"",$D66)</f>
        <v/>
      </c>
      <c r="N66" s="36">
        <f>IF($C66="","",IF($C66="One-Time Job",1,IF($E66&gt;0,$E66,"")))</f>
        <v/>
      </c>
      <c r="O66" s="35">
        <f>IF(OR($M66="",$N66="",$F66="",$G66="",$H66="",$I66="",$J66="",$K66=""),"",$N66*($F66+$G66*$H66+$I66)+$M66*$J66+$K66)</f>
        <v/>
      </c>
      <c r="P66" s="35">
        <f>IF(OR($M66="",$O66=""),"",$M66-$O66)</f>
        <v/>
      </c>
      <c r="Q66" s="37">
        <f>IFERROR($P66/$M66,"")</f>
        <v/>
      </c>
      <c r="R66" s="38">
        <f>IF(OR($P66="",$P66&lt;=0,Assumptions!$B$12=""),"",IFERROR(ROUNDUP(Assumptions!$B$12/$P66,0),""))</f>
        <v/>
      </c>
      <c r="S66" s="38">
        <f>IF(OR($P66="",$P66&lt;=0,Assumptions!$B$12="",Assumptions!$B$14=""),"",IFERROR(ROUNDUP((Assumptions!$B$12+Assumptions!$B$14)/$P66,0),""))</f>
        <v/>
      </c>
      <c r="T66" s="36">
        <f>IF(OR($S66="",$N66=""),"",$S66*$N66)</f>
        <v/>
      </c>
      <c r="U66" s="36">
        <f>IF(OR($T66="",$G66=""),"",$T66*$G66)</f>
        <v/>
      </c>
      <c r="V66" s="39">
        <f>IF(COUNTA($A66:$L66)=0,"",IF($A66&lt;&gt;"Yes","EXCLUDED",IF(OR($B66="",$C66="",$D66="",$E66="",$F66="",$G66="",$H66="",$I66="",$J66="",$K66="",$L66=""),"INCOMPLETE",IF(OR(AND($C66="One-Time Job",$E66&lt;&gt;1),AND($C66="Recurring Account",$E66&lt;=0)),"FIX VISIT RATE",IF($P66&lt;=0,"NO POSITIVE MARGIN","READY")))))</f>
        <v/>
      </c>
    </row>
    <row r="67" ht="31" customHeight="1">
      <c r="A67" s="30" t="n"/>
      <c r="B67" s="31" t="n"/>
      <c r="C67" s="30" t="n"/>
      <c r="D67" s="32" t="n"/>
      <c r="E67" s="33" t="n"/>
      <c r="F67" s="32" t="n"/>
      <c r="G67" s="33" t="n"/>
      <c r="H67" s="32" t="n"/>
      <c r="I67" s="32" t="n"/>
      <c r="J67" s="34" t="n"/>
      <c r="K67" s="32" t="n"/>
      <c r="L67" s="34" t="n"/>
      <c r="M67" s="35">
        <f>IF(OR($C67="",$D67=""),"",$D67)</f>
        <v/>
      </c>
      <c r="N67" s="36">
        <f>IF($C67="","",IF($C67="One-Time Job",1,IF($E67&gt;0,$E67,"")))</f>
        <v/>
      </c>
      <c r="O67" s="35">
        <f>IF(OR($M67="",$N67="",$F67="",$G67="",$H67="",$I67="",$J67="",$K67=""),"",$N67*($F67+$G67*$H67+$I67)+$M67*$J67+$K67)</f>
        <v/>
      </c>
      <c r="P67" s="35">
        <f>IF(OR($M67="",$O67=""),"",$M67-$O67)</f>
        <v/>
      </c>
      <c r="Q67" s="37">
        <f>IFERROR($P67/$M67,"")</f>
        <v/>
      </c>
      <c r="R67" s="38">
        <f>IF(OR($P67="",$P67&lt;=0,Assumptions!$B$12=""),"",IFERROR(ROUNDUP(Assumptions!$B$12/$P67,0),""))</f>
        <v/>
      </c>
      <c r="S67" s="38">
        <f>IF(OR($P67="",$P67&lt;=0,Assumptions!$B$12="",Assumptions!$B$14=""),"",IFERROR(ROUNDUP((Assumptions!$B$12+Assumptions!$B$14)/$P67,0),""))</f>
        <v/>
      </c>
      <c r="T67" s="36">
        <f>IF(OR($S67="",$N67=""),"",$S67*$N67)</f>
        <v/>
      </c>
      <c r="U67" s="36">
        <f>IF(OR($T67="",$G67=""),"",$T67*$G67)</f>
        <v/>
      </c>
      <c r="V67" s="39">
        <f>IF(COUNTA($A67:$L67)=0,"",IF($A67&lt;&gt;"Yes","EXCLUDED",IF(OR($B67="",$C67="",$D67="",$E67="",$F67="",$G67="",$H67="",$I67="",$J67="",$K67="",$L67=""),"INCOMPLETE",IF(OR(AND($C67="One-Time Job",$E67&lt;&gt;1),AND($C67="Recurring Account",$E67&lt;=0)),"FIX VISIT RATE",IF($P67&lt;=0,"NO POSITIVE MARGIN","READY")))))</f>
        <v/>
      </c>
    </row>
    <row r="68" ht="31" customHeight="1">
      <c r="A68" s="30" t="n"/>
      <c r="B68" s="31" t="n"/>
      <c r="C68" s="30" t="n"/>
      <c r="D68" s="32" t="n"/>
      <c r="E68" s="33" t="n"/>
      <c r="F68" s="32" t="n"/>
      <c r="G68" s="33" t="n"/>
      <c r="H68" s="32" t="n"/>
      <c r="I68" s="32" t="n"/>
      <c r="J68" s="34" t="n"/>
      <c r="K68" s="32" t="n"/>
      <c r="L68" s="34" t="n"/>
      <c r="M68" s="35">
        <f>IF(OR($C68="",$D68=""),"",$D68)</f>
        <v/>
      </c>
      <c r="N68" s="36">
        <f>IF($C68="","",IF($C68="One-Time Job",1,IF($E68&gt;0,$E68,"")))</f>
        <v/>
      </c>
      <c r="O68" s="35">
        <f>IF(OR($M68="",$N68="",$F68="",$G68="",$H68="",$I68="",$J68="",$K68=""),"",$N68*($F68+$G68*$H68+$I68)+$M68*$J68+$K68)</f>
        <v/>
      </c>
      <c r="P68" s="35">
        <f>IF(OR($M68="",$O68=""),"",$M68-$O68)</f>
        <v/>
      </c>
      <c r="Q68" s="37">
        <f>IFERROR($P68/$M68,"")</f>
        <v/>
      </c>
      <c r="R68" s="38">
        <f>IF(OR($P68="",$P68&lt;=0,Assumptions!$B$12=""),"",IFERROR(ROUNDUP(Assumptions!$B$12/$P68,0),""))</f>
        <v/>
      </c>
      <c r="S68" s="38">
        <f>IF(OR($P68="",$P68&lt;=0,Assumptions!$B$12="",Assumptions!$B$14=""),"",IFERROR(ROUNDUP((Assumptions!$B$12+Assumptions!$B$14)/$P68,0),""))</f>
        <v/>
      </c>
      <c r="T68" s="36">
        <f>IF(OR($S68="",$N68=""),"",$S68*$N68)</f>
        <v/>
      </c>
      <c r="U68" s="36">
        <f>IF(OR($T68="",$G68=""),"",$T68*$G68)</f>
        <v/>
      </c>
      <c r="V68" s="39">
        <f>IF(COUNTA($A68:$L68)=0,"",IF($A68&lt;&gt;"Yes","EXCLUDED",IF(OR($B68="",$C68="",$D68="",$E68="",$F68="",$G68="",$H68="",$I68="",$J68="",$K68="",$L68=""),"INCOMPLETE",IF(OR(AND($C68="One-Time Job",$E68&lt;&gt;1),AND($C68="Recurring Account",$E68&lt;=0)),"FIX VISIT RATE",IF($P68&lt;=0,"NO POSITIVE MARGIN","READY")))))</f>
        <v/>
      </c>
    </row>
    <row r="69" ht="31" customHeight="1">
      <c r="A69" s="30" t="n"/>
      <c r="B69" s="31" t="n"/>
      <c r="C69" s="30" t="n"/>
      <c r="D69" s="32" t="n"/>
      <c r="E69" s="33" t="n"/>
      <c r="F69" s="32" t="n"/>
      <c r="G69" s="33" t="n"/>
      <c r="H69" s="32" t="n"/>
      <c r="I69" s="32" t="n"/>
      <c r="J69" s="34" t="n"/>
      <c r="K69" s="32" t="n"/>
      <c r="L69" s="34" t="n"/>
      <c r="M69" s="35">
        <f>IF(OR($C69="",$D69=""),"",$D69)</f>
        <v/>
      </c>
      <c r="N69" s="36">
        <f>IF($C69="","",IF($C69="One-Time Job",1,IF($E69&gt;0,$E69,"")))</f>
        <v/>
      </c>
      <c r="O69" s="35">
        <f>IF(OR($M69="",$N69="",$F69="",$G69="",$H69="",$I69="",$J69="",$K69=""),"",$N69*($F69+$G69*$H69+$I69)+$M69*$J69+$K69)</f>
        <v/>
      </c>
      <c r="P69" s="35">
        <f>IF(OR($M69="",$O69=""),"",$M69-$O69)</f>
        <v/>
      </c>
      <c r="Q69" s="37">
        <f>IFERROR($P69/$M69,"")</f>
        <v/>
      </c>
      <c r="R69" s="38">
        <f>IF(OR($P69="",$P69&lt;=0,Assumptions!$B$12=""),"",IFERROR(ROUNDUP(Assumptions!$B$12/$P69,0),""))</f>
        <v/>
      </c>
      <c r="S69" s="38">
        <f>IF(OR($P69="",$P69&lt;=0,Assumptions!$B$12="",Assumptions!$B$14=""),"",IFERROR(ROUNDUP((Assumptions!$B$12+Assumptions!$B$14)/$P69,0),""))</f>
        <v/>
      </c>
      <c r="T69" s="36">
        <f>IF(OR($S69="",$N69=""),"",$S69*$N69)</f>
        <v/>
      </c>
      <c r="U69" s="36">
        <f>IF(OR($T69="",$G69=""),"",$T69*$G69)</f>
        <v/>
      </c>
      <c r="V69" s="39">
        <f>IF(COUNTA($A69:$L69)=0,"",IF($A69&lt;&gt;"Yes","EXCLUDED",IF(OR($B69="",$C69="",$D69="",$E69="",$F69="",$G69="",$H69="",$I69="",$J69="",$K69="",$L69=""),"INCOMPLETE",IF(OR(AND($C69="One-Time Job",$E69&lt;&gt;1),AND($C69="Recurring Account",$E69&lt;=0)),"FIX VISIT RATE",IF($P69&lt;=0,"NO POSITIVE MARGIN","READY")))))</f>
        <v/>
      </c>
    </row>
    <row r="70" ht="31" customHeight="1">
      <c r="A70" s="30" t="n"/>
      <c r="B70" s="31" t="n"/>
      <c r="C70" s="30" t="n"/>
      <c r="D70" s="32" t="n"/>
      <c r="E70" s="33" t="n"/>
      <c r="F70" s="32" t="n"/>
      <c r="G70" s="33" t="n"/>
      <c r="H70" s="32" t="n"/>
      <c r="I70" s="32" t="n"/>
      <c r="J70" s="34" t="n"/>
      <c r="K70" s="32" t="n"/>
      <c r="L70" s="34" t="n"/>
      <c r="M70" s="35">
        <f>IF(OR($C70="",$D70=""),"",$D70)</f>
        <v/>
      </c>
      <c r="N70" s="36">
        <f>IF($C70="","",IF($C70="One-Time Job",1,IF($E70&gt;0,$E70,"")))</f>
        <v/>
      </c>
      <c r="O70" s="35">
        <f>IF(OR($M70="",$N70="",$F70="",$G70="",$H70="",$I70="",$J70="",$K70=""),"",$N70*($F70+$G70*$H70+$I70)+$M70*$J70+$K70)</f>
        <v/>
      </c>
      <c r="P70" s="35">
        <f>IF(OR($M70="",$O70=""),"",$M70-$O70)</f>
        <v/>
      </c>
      <c r="Q70" s="37">
        <f>IFERROR($P70/$M70,"")</f>
        <v/>
      </c>
      <c r="R70" s="38">
        <f>IF(OR($P70="",$P70&lt;=0,Assumptions!$B$12=""),"",IFERROR(ROUNDUP(Assumptions!$B$12/$P70,0),""))</f>
        <v/>
      </c>
      <c r="S70" s="38">
        <f>IF(OR($P70="",$P70&lt;=0,Assumptions!$B$12="",Assumptions!$B$14=""),"",IFERROR(ROUNDUP((Assumptions!$B$12+Assumptions!$B$14)/$P70,0),""))</f>
        <v/>
      </c>
      <c r="T70" s="36">
        <f>IF(OR($S70="",$N70=""),"",$S70*$N70)</f>
        <v/>
      </c>
      <c r="U70" s="36">
        <f>IF(OR($T70="",$G70=""),"",$T70*$G70)</f>
        <v/>
      </c>
      <c r="V70" s="39">
        <f>IF(COUNTA($A70:$L70)=0,"",IF($A70&lt;&gt;"Yes","EXCLUDED",IF(OR($B70="",$C70="",$D70="",$E70="",$F70="",$G70="",$H70="",$I70="",$J70="",$K70="",$L70=""),"INCOMPLETE",IF(OR(AND($C70="One-Time Job",$E70&lt;&gt;1),AND($C70="Recurring Account",$E70&lt;=0)),"FIX VISIT RATE",IF($P70&lt;=0,"NO POSITIVE MARGIN","READY")))))</f>
        <v/>
      </c>
    </row>
    <row r="71" ht="31" customHeight="1">
      <c r="A71" s="30" t="n"/>
      <c r="B71" s="31" t="n"/>
      <c r="C71" s="30" t="n"/>
      <c r="D71" s="32" t="n"/>
      <c r="E71" s="33" t="n"/>
      <c r="F71" s="32" t="n"/>
      <c r="G71" s="33" t="n"/>
      <c r="H71" s="32" t="n"/>
      <c r="I71" s="32" t="n"/>
      <c r="J71" s="34" t="n"/>
      <c r="K71" s="32" t="n"/>
      <c r="L71" s="34" t="n"/>
      <c r="M71" s="35">
        <f>IF(OR($C71="",$D71=""),"",$D71)</f>
        <v/>
      </c>
      <c r="N71" s="36">
        <f>IF($C71="","",IF($C71="One-Time Job",1,IF($E71&gt;0,$E71,"")))</f>
        <v/>
      </c>
      <c r="O71" s="35">
        <f>IF(OR($M71="",$N71="",$F71="",$G71="",$H71="",$I71="",$J71="",$K71=""),"",$N71*($F71+$G71*$H71+$I71)+$M71*$J71+$K71)</f>
        <v/>
      </c>
      <c r="P71" s="35">
        <f>IF(OR($M71="",$O71=""),"",$M71-$O71)</f>
        <v/>
      </c>
      <c r="Q71" s="37">
        <f>IFERROR($P71/$M71,"")</f>
        <v/>
      </c>
      <c r="R71" s="38">
        <f>IF(OR($P71="",$P71&lt;=0,Assumptions!$B$12=""),"",IFERROR(ROUNDUP(Assumptions!$B$12/$P71,0),""))</f>
        <v/>
      </c>
      <c r="S71" s="38">
        <f>IF(OR($P71="",$P71&lt;=0,Assumptions!$B$12="",Assumptions!$B$14=""),"",IFERROR(ROUNDUP((Assumptions!$B$12+Assumptions!$B$14)/$P71,0),""))</f>
        <v/>
      </c>
      <c r="T71" s="36">
        <f>IF(OR($S71="",$N71=""),"",$S71*$N71)</f>
        <v/>
      </c>
      <c r="U71" s="36">
        <f>IF(OR($T71="",$G71=""),"",$T71*$G71)</f>
        <v/>
      </c>
      <c r="V71" s="39">
        <f>IF(COUNTA($A71:$L71)=0,"",IF($A71&lt;&gt;"Yes","EXCLUDED",IF(OR($B71="",$C71="",$D71="",$E71="",$F71="",$G71="",$H71="",$I71="",$J71="",$K71="",$L71=""),"INCOMPLETE",IF(OR(AND($C71="One-Time Job",$E71&lt;&gt;1),AND($C71="Recurring Account",$E71&lt;=0)),"FIX VISIT RATE",IF($P71&lt;=0,"NO POSITIVE MARGIN","READY")))))</f>
        <v/>
      </c>
    </row>
    <row r="72" ht="31" customHeight="1">
      <c r="A72" s="30" t="n"/>
      <c r="B72" s="31" t="n"/>
      <c r="C72" s="30" t="n"/>
      <c r="D72" s="32" t="n"/>
      <c r="E72" s="33" t="n"/>
      <c r="F72" s="32" t="n"/>
      <c r="G72" s="33" t="n"/>
      <c r="H72" s="32" t="n"/>
      <c r="I72" s="32" t="n"/>
      <c r="J72" s="34" t="n"/>
      <c r="K72" s="32" t="n"/>
      <c r="L72" s="34" t="n"/>
      <c r="M72" s="35">
        <f>IF(OR($C72="",$D72=""),"",$D72)</f>
        <v/>
      </c>
      <c r="N72" s="36">
        <f>IF($C72="","",IF($C72="One-Time Job",1,IF($E72&gt;0,$E72,"")))</f>
        <v/>
      </c>
      <c r="O72" s="35">
        <f>IF(OR($M72="",$N72="",$F72="",$G72="",$H72="",$I72="",$J72="",$K72=""),"",$N72*($F72+$G72*$H72+$I72)+$M72*$J72+$K72)</f>
        <v/>
      </c>
      <c r="P72" s="35">
        <f>IF(OR($M72="",$O72=""),"",$M72-$O72)</f>
        <v/>
      </c>
      <c r="Q72" s="37">
        <f>IFERROR($P72/$M72,"")</f>
        <v/>
      </c>
      <c r="R72" s="38">
        <f>IF(OR($P72="",$P72&lt;=0,Assumptions!$B$12=""),"",IFERROR(ROUNDUP(Assumptions!$B$12/$P72,0),""))</f>
        <v/>
      </c>
      <c r="S72" s="38">
        <f>IF(OR($P72="",$P72&lt;=0,Assumptions!$B$12="",Assumptions!$B$14=""),"",IFERROR(ROUNDUP((Assumptions!$B$12+Assumptions!$B$14)/$P72,0),""))</f>
        <v/>
      </c>
      <c r="T72" s="36">
        <f>IF(OR($S72="",$N72=""),"",$S72*$N72)</f>
        <v/>
      </c>
      <c r="U72" s="36">
        <f>IF(OR($T72="",$G72=""),"",$T72*$G72)</f>
        <v/>
      </c>
      <c r="V72" s="39">
        <f>IF(COUNTA($A72:$L72)=0,"",IF($A72&lt;&gt;"Yes","EXCLUDED",IF(OR($B72="",$C72="",$D72="",$E72="",$F72="",$G72="",$H72="",$I72="",$J72="",$K72="",$L72=""),"INCOMPLETE",IF(OR(AND($C72="One-Time Job",$E72&lt;&gt;1),AND($C72="Recurring Account",$E72&lt;=0)),"FIX VISIT RATE",IF($P72&lt;=0,"NO POSITIVE MARGIN","READY")))))</f>
        <v/>
      </c>
    </row>
    <row r="73" ht="31" customHeight="1">
      <c r="A73" s="30" t="n"/>
      <c r="B73" s="31" t="n"/>
      <c r="C73" s="30" t="n"/>
      <c r="D73" s="32" t="n"/>
      <c r="E73" s="33" t="n"/>
      <c r="F73" s="32" t="n"/>
      <c r="G73" s="33" t="n"/>
      <c r="H73" s="32" t="n"/>
      <c r="I73" s="32" t="n"/>
      <c r="J73" s="34" t="n"/>
      <c r="K73" s="32" t="n"/>
      <c r="L73" s="34" t="n"/>
      <c r="M73" s="35">
        <f>IF(OR($C73="",$D73=""),"",$D73)</f>
        <v/>
      </c>
      <c r="N73" s="36">
        <f>IF($C73="","",IF($C73="One-Time Job",1,IF($E73&gt;0,$E73,"")))</f>
        <v/>
      </c>
      <c r="O73" s="35">
        <f>IF(OR($M73="",$N73="",$F73="",$G73="",$H73="",$I73="",$J73="",$K73=""),"",$N73*($F73+$G73*$H73+$I73)+$M73*$J73+$K73)</f>
        <v/>
      </c>
      <c r="P73" s="35">
        <f>IF(OR($M73="",$O73=""),"",$M73-$O73)</f>
        <v/>
      </c>
      <c r="Q73" s="37">
        <f>IFERROR($P73/$M73,"")</f>
        <v/>
      </c>
      <c r="R73" s="38">
        <f>IF(OR($P73="",$P73&lt;=0,Assumptions!$B$12=""),"",IFERROR(ROUNDUP(Assumptions!$B$12/$P73,0),""))</f>
        <v/>
      </c>
      <c r="S73" s="38">
        <f>IF(OR($P73="",$P73&lt;=0,Assumptions!$B$12="",Assumptions!$B$14=""),"",IFERROR(ROUNDUP((Assumptions!$B$12+Assumptions!$B$14)/$P73,0),""))</f>
        <v/>
      </c>
      <c r="T73" s="36">
        <f>IF(OR($S73="",$N73=""),"",$S73*$N73)</f>
        <v/>
      </c>
      <c r="U73" s="36">
        <f>IF(OR($T73="",$G73=""),"",$T73*$G73)</f>
        <v/>
      </c>
      <c r="V73" s="39">
        <f>IF(COUNTA($A73:$L73)=0,"",IF($A73&lt;&gt;"Yes","EXCLUDED",IF(OR($B73="",$C73="",$D73="",$E73="",$F73="",$G73="",$H73="",$I73="",$J73="",$K73="",$L73=""),"INCOMPLETE",IF(OR(AND($C73="One-Time Job",$E73&lt;&gt;1),AND($C73="Recurring Account",$E73&lt;=0)),"FIX VISIT RATE",IF($P73&lt;=0,"NO POSITIVE MARGIN","READY")))))</f>
        <v/>
      </c>
    </row>
    <row r="74" ht="31" customHeight="1">
      <c r="A74" s="30" t="n"/>
      <c r="B74" s="31" t="n"/>
      <c r="C74" s="30" t="n"/>
      <c r="D74" s="32" t="n"/>
      <c r="E74" s="33" t="n"/>
      <c r="F74" s="32" t="n"/>
      <c r="G74" s="33" t="n"/>
      <c r="H74" s="32" t="n"/>
      <c r="I74" s="32" t="n"/>
      <c r="J74" s="34" t="n"/>
      <c r="K74" s="32" t="n"/>
      <c r="L74" s="34" t="n"/>
      <c r="M74" s="35">
        <f>IF(OR($C74="",$D74=""),"",$D74)</f>
        <v/>
      </c>
      <c r="N74" s="36">
        <f>IF($C74="","",IF($C74="One-Time Job",1,IF($E74&gt;0,$E74,"")))</f>
        <v/>
      </c>
      <c r="O74" s="35">
        <f>IF(OR($M74="",$N74="",$F74="",$G74="",$H74="",$I74="",$J74="",$K74=""),"",$N74*($F74+$G74*$H74+$I74)+$M74*$J74+$K74)</f>
        <v/>
      </c>
      <c r="P74" s="35">
        <f>IF(OR($M74="",$O74=""),"",$M74-$O74)</f>
        <v/>
      </c>
      <c r="Q74" s="37">
        <f>IFERROR($P74/$M74,"")</f>
        <v/>
      </c>
      <c r="R74" s="38">
        <f>IF(OR($P74="",$P74&lt;=0,Assumptions!$B$12=""),"",IFERROR(ROUNDUP(Assumptions!$B$12/$P74,0),""))</f>
        <v/>
      </c>
      <c r="S74" s="38">
        <f>IF(OR($P74="",$P74&lt;=0,Assumptions!$B$12="",Assumptions!$B$14=""),"",IFERROR(ROUNDUP((Assumptions!$B$12+Assumptions!$B$14)/$P74,0),""))</f>
        <v/>
      </c>
      <c r="T74" s="36">
        <f>IF(OR($S74="",$N74=""),"",$S74*$N74)</f>
        <v/>
      </c>
      <c r="U74" s="36">
        <f>IF(OR($T74="",$G74=""),"",$T74*$G74)</f>
        <v/>
      </c>
      <c r="V74" s="39">
        <f>IF(COUNTA($A74:$L74)=0,"",IF($A74&lt;&gt;"Yes","EXCLUDED",IF(OR($B74="",$C74="",$D74="",$E74="",$F74="",$G74="",$H74="",$I74="",$J74="",$K74="",$L74=""),"INCOMPLETE",IF(OR(AND($C74="One-Time Job",$E74&lt;&gt;1),AND($C74="Recurring Account",$E74&lt;=0)),"FIX VISIT RATE",IF($P74&lt;=0,"NO POSITIVE MARGIN","READY")))))</f>
        <v/>
      </c>
    </row>
    <row r="75" ht="31" customHeight="1">
      <c r="A75" s="30" t="n"/>
      <c r="B75" s="31" t="n"/>
      <c r="C75" s="30" t="n"/>
      <c r="D75" s="32" t="n"/>
      <c r="E75" s="33" t="n"/>
      <c r="F75" s="32" t="n"/>
      <c r="G75" s="33" t="n"/>
      <c r="H75" s="32" t="n"/>
      <c r="I75" s="32" t="n"/>
      <c r="J75" s="34" t="n"/>
      <c r="K75" s="32" t="n"/>
      <c r="L75" s="34" t="n"/>
      <c r="M75" s="35">
        <f>IF(OR($C75="",$D75=""),"",$D75)</f>
        <v/>
      </c>
      <c r="N75" s="36">
        <f>IF($C75="","",IF($C75="One-Time Job",1,IF($E75&gt;0,$E75,"")))</f>
        <v/>
      </c>
      <c r="O75" s="35">
        <f>IF(OR($M75="",$N75="",$F75="",$G75="",$H75="",$I75="",$J75="",$K75=""),"",$N75*($F75+$G75*$H75+$I75)+$M75*$J75+$K75)</f>
        <v/>
      </c>
      <c r="P75" s="35">
        <f>IF(OR($M75="",$O75=""),"",$M75-$O75)</f>
        <v/>
      </c>
      <c r="Q75" s="37">
        <f>IFERROR($P75/$M75,"")</f>
        <v/>
      </c>
      <c r="R75" s="38">
        <f>IF(OR($P75="",$P75&lt;=0,Assumptions!$B$12=""),"",IFERROR(ROUNDUP(Assumptions!$B$12/$P75,0),""))</f>
        <v/>
      </c>
      <c r="S75" s="38">
        <f>IF(OR($P75="",$P75&lt;=0,Assumptions!$B$12="",Assumptions!$B$14=""),"",IFERROR(ROUNDUP((Assumptions!$B$12+Assumptions!$B$14)/$P75,0),""))</f>
        <v/>
      </c>
      <c r="T75" s="36">
        <f>IF(OR($S75="",$N75=""),"",$S75*$N75)</f>
        <v/>
      </c>
      <c r="U75" s="36">
        <f>IF(OR($T75="",$G75=""),"",$T75*$G75)</f>
        <v/>
      </c>
      <c r="V75" s="39">
        <f>IF(COUNTA($A75:$L75)=0,"",IF($A75&lt;&gt;"Yes","EXCLUDED",IF(OR($B75="",$C75="",$D75="",$E75="",$F75="",$G75="",$H75="",$I75="",$J75="",$K75="",$L75=""),"INCOMPLETE",IF(OR(AND($C75="One-Time Job",$E75&lt;&gt;1),AND($C75="Recurring Account",$E75&lt;=0)),"FIX VISIT RATE",IF($P75&lt;=0,"NO POSITIVE MARGIN","READY")))))</f>
        <v/>
      </c>
    </row>
    <row r="76" ht="31" customHeight="1">
      <c r="A76" s="30" t="n"/>
      <c r="B76" s="31" t="n"/>
      <c r="C76" s="30" t="n"/>
      <c r="D76" s="32" t="n"/>
      <c r="E76" s="33" t="n"/>
      <c r="F76" s="32" t="n"/>
      <c r="G76" s="33" t="n"/>
      <c r="H76" s="32" t="n"/>
      <c r="I76" s="32" t="n"/>
      <c r="J76" s="34" t="n"/>
      <c r="K76" s="32" t="n"/>
      <c r="L76" s="34" t="n"/>
      <c r="M76" s="35">
        <f>IF(OR($C76="",$D76=""),"",$D76)</f>
        <v/>
      </c>
      <c r="N76" s="36">
        <f>IF($C76="","",IF($C76="One-Time Job",1,IF($E76&gt;0,$E76,"")))</f>
        <v/>
      </c>
      <c r="O76" s="35">
        <f>IF(OR($M76="",$N76="",$F76="",$G76="",$H76="",$I76="",$J76="",$K76=""),"",$N76*($F76+$G76*$H76+$I76)+$M76*$J76+$K76)</f>
        <v/>
      </c>
      <c r="P76" s="35">
        <f>IF(OR($M76="",$O76=""),"",$M76-$O76)</f>
        <v/>
      </c>
      <c r="Q76" s="37">
        <f>IFERROR($P76/$M76,"")</f>
        <v/>
      </c>
      <c r="R76" s="38">
        <f>IF(OR($P76="",$P76&lt;=0,Assumptions!$B$12=""),"",IFERROR(ROUNDUP(Assumptions!$B$12/$P76,0),""))</f>
        <v/>
      </c>
      <c r="S76" s="38">
        <f>IF(OR($P76="",$P76&lt;=0,Assumptions!$B$12="",Assumptions!$B$14=""),"",IFERROR(ROUNDUP((Assumptions!$B$12+Assumptions!$B$14)/$P76,0),""))</f>
        <v/>
      </c>
      <c r="T76" s="36">
        <f>IF(OR($S76="",$N76=""),"",$S76*$N76)</f>
        <v/>
      </c>
      <c r="U76" s="36">
        <f>IF(OR($T76="",$G76=""),"",$T76*$G76)</f>
        <v/>
      </c>
      <c r="V76" s="39">
        <f>IF(COUNTA($A76:$L76)=0,"",IF($A76&lt;&gt;"Yes","EXCLUDED",IF(OR($B76="",$C76="",$D76="",$E76="",$F76="",$G76="",$H76="",$I76="",$J76="",$K76="",$L76=""),"INCOMPLETE",IF(OR(AND($C76="One-Time Job",$E76&lt;&gt;1),AND($C76="Recurring Account",$E76&lt;=0)),"FIX VISIT RATE",IF($P76&lt;=0,"NO POSITIVE MARGIN","READY")))))</f>
        <v/>
      </c>
    </row>
    <row r="77" ht="31" customHeight="1">
      <c r="A77" s="30" t="n"/>
      <c r="B77" s="31" t="n"/>
      <c r="C77" s="30" t="n"/>
      <c r="D77" s="32" t="n"/>
      <c r="E77" s="33" t="n"/>
      <c r="F77" s="32" t="n"/>
      <c r="G77" s="33" t="n"/>
      <c r="H77" s="32" t="n"/>
      <c r="I77" s="32" t="n"/>
      <c r="J77" s="34" t="n"/>
      <c r="K77" s="32" t="n"/>
      <c r="L77" s="34" t="n"/>
      <c r="M77" s="35">
        <f>IF(OR($C77="",$D77=""),"",$D77)</f>
        <v/>
      </c>
      <c r="N77" s="36">
        <f>IF($C77="","",IF($C77="One-Time Job",1,IF($E77&gt;0,$E77,"")))</f>
        <v/>
      </c>
      <c r="O77" s="35">
        <f>IF(OR($M77="",$N77="",$F77="",$G77="",$H77="",$I77="",$J77="",$K77=""),"",$N77*($F77+$G77*$H77+$I77)+$M77*$J77+$K77)</f>
        <v/>
      </c>
      <c r="P77" s="35">
        <f>IF(OR($M77="",$O77=""),"",$M77-$O77)</f>
        <v/>
      </c>
      <c r="Q77" s="37">
        <f>IFERROR($P77/$M77,"")</f>
        <v/>
      </c>
      <c r="R77" s="38">
        <f>IF(OR($P77="",$P77&lt;=0,Assumptions!$B$12=""),"",IFERROR(ROUNDUP(Assumptions!$B$12/$P77,0),""))</f>
        <v/>
      </c>
      <c r="S77" s="38">
        <f>IF(OR($P77="",$P77&lt;=0,Assumptions!$B$12="",Assumptions!$B$14=""),"",IFERROR(ROUNDUP((Assumptions!$B$12+Assumptions!$B$14)/$P77,0),""))</f>
        <v/>
      </c>
      <c r="T77" s="36">
        <f>IF(OR($S77="",$N77=""),"",$S77*$N77)</f>
        <v/>
      </c>
      <c r="U77" s="36">
        <f>IF(OR($T77="",$G77=""),"",$T77*$G77)</f>
        <v/>
      </c>
      <c r="V77" s="39">
        <f>IF(COUNTA($A77:$L77)=0,"",IF($A77&lt;&gt;"Yes","EXCLUDED",IF(OR($B77="",$C77="",$D77="",$E77="",$F77="",$G77="",$H77="",$I77="",$J77="",$K77="",$L77=""),"INCOMPLETE",IF(OR(AND($C77="One-Time Job",$E77&lt;&gt;1),AND($C77="Recurring Account",$E77&lt;=0)),"FIX VISIT RATE",IF($P77&lt;=0,"NO POSITIVE MARGIN","READY")))))</f>
        <v/>
      </c>
    </row>
    <row r="78" ht="31" customHeight="1">
      <c r="A78" s="30" t="n"/>
      <c r="B78" s="31" t="n"/>
      <c r="C78" s="30" t="n"/>
      <c r="D78" s="32" t="n"/>
      <c r="E78" s="33" t="n"/>
      <c r="F78" s="32" t="n"/>
      <c r="G78" s="33" t="n"/>
      <c r="H78" s="32" t="n"/>
      <c r="I78" s="32" t="n"/>
      <c r="J78" s="34" t="n"/>
      <c r="K78" s="32" t="n"/>
      <c r="L78" s="34" t="n"/>
      <c r="M78" s="35">
        <f>IF(OR($C78="",$D78=""),"",$D78)</f>
        <v/>
      </c>
      <c r="N78" s="36">
        <f>IF($C78="","",IF($C78="One-Time Job",1,IF($E78&gt;0,$E78,"")))</f>
        <v/>
      </c>
      <c r="O78" s="35">
        <f>IF(OR($M78="",$N78="",$F78="",$G78="",$H78="",$I78="",$J78="",$K78=""),"",$N78*($F78+$G78*$H78+$I78)+$M78*$J78+$K78)</f>
        <v/>
      </c>
      <c r="P78" s="35">
        <f>IF(OR($M78="",$O78=""),"",$M78-$O78)</f>
        <v/>
      </c>
      <c r="Q78" s="37">
        <f>IFERROR($P78/$M78,"")</f>
        <v/>
      </c>
      <c r="R78" s="38">
        <f>IF(OR($P78="",$P78&lt;=0,Assumptions!$B$12=""),"",IFERROR(ROUNDUP(Assumptions!$B$12/$P78,0),""))</f>
        <v/>
      </c>
      <c r="S78" s="38">
        <f>IF(OR($P78="",$P78&lt;=0,Assumptions!$B$12="",Assumptions!$B$14=""),"",IFERROR(ROUNDUP((Assumptions!$B$12+Assumptions!$B$14)/$P78,0),""))</f>
        <v/>
      </c>
      <c r="T78" s="36">
        <f>IF(OR($S78="",$N78=""),"",$S78*$N78)</f>
        <v/>
      </c>
      <c r="U78" s="36">
        <f>IF(OR($T78="",$G78=""),"",$T78*$G78)</f>
        <v/>
      </c>
      <c r="V78" s="39">
        <f>IF(COUNTA($A78:$L78)=0,"",IF($A78&lt;&gt;"Yes","EXCLUDED",IF(OR($B78="",$C78="",$D78="",$E78="",$F78="",$G78="",$H78="",$I78="",$J78="",$K78="",$L78=""),"INCOMPLETE",IF(OR(AND($C78="One-Time Job",$E78&lt;&gt;1),AND($C78="Recurring Account",$E78&lt;=0)),"FIX VISIT RATE",IF($P78&lt;=0,"NO POSITIVE MARGIN","READY")))))</f>
        <v/>
      </c>
    </row>
    <row r="79" ht="31" customHeight="1">
      <c r="A79" s="30" t="n"/>
      <c r="B79" s="31" t="n"/>
      <c r="C79" s="30" t="n"/>
      <c r="D79" s="32" t="n"/>
      <c r="E79" s="33" t="n"/>
      <c r="F79" s="32" t="n"/>
      <c r="G79" s="33" t="n"/>
      <c r="H79" s="32" t="n"/>
      <c r="I79" s="32" t="n"/>
      <c r="J79" s="34" t="n"/>
      <c r="K79" s="32" t="n"/>
      <c r="L79" s="34" t="n"/>
      <c r="M79" s="35">
        <f>IF(OR($C79="",$D79=""),"",$D79)</f>
        <v/>
      </c>
      <c r="N79" s="36">
        <f>IF($C79="","",IF($C79="One-Time Job",1,IF($E79&gt;0,$E79,"")))</f>
        <v/>
      </c>
      <c r="O79" s="35">
        <f>IF(OR($M79="",$N79="",$F79="",$G79="",$H79="",$I79="",$J79="",$K79=""),"",$N79*($F79+$G79*$H79+$I79)+$M79*$J79+$K79)</f>
        <v/>
      </c>
      <c r="P79" s="35">
        <f>IF(OR($M79="",$O79=""),"",$M79-$O79)</f>
        <v/>
      </c>
      <c r="Q79" s="37">
        <f>IFERROR($P79/$M79,"")</f>
        <v/>
      </c>
      <c r="R79" s="38">
        <f>IF(OR($P79="",$P79&lt;=0,Assumptions!$B$12=""),"",IFERROR(ROUNDUP(Assumptions!$B$12/$P79,0),""))</f>
        <v/>
      </c>
      <c r="S79" s="38">
        <f>IF(OR($P79="",$P79&lt;=0,Assumptions!$B$12="",Assumptions!$B$14=""),"",IFERROR(ROUNDUP((Assumptions!$B$12+Assumptions!$B$14)/$P79,0),""))</f>
        <v/>
      </c>
      <c r="T79" s="36">
        <f>IF(OR($S79="",$N79=""),"",$S79*$N79)</f>
        <v/>
      </c>
      <c r="U79" s="36">
        <f>IF(OR($T79="",$G79=""),"",$T79*$G79)</f>
        <v/>
      </c>
      <c r="V79" s="39">
        <f>IF(COUNTA($A79:$L79)=0,"",IF($A79&lt;&gt;"Yes","EXCLUDED",IF(OR($B79="",$C79="",$D79="",$E79="",$F79="",$G79="",$H79="",$I79="",$J79="",$K79="",$L79=""),"INCOMPLETE",IF(OR(AND($C79="One-Time Job",$E79&lt;&gt;1),AND($C79="Recurring Account",$E79&lt;=0)),"FIX VISIT RATE",IF($P79&lt;=0,"NO POSITIVE MARGIN","READY")))))</f>
        <v/>
      </c>
    </row>
    <row r="80" ht="31" customHeight="1">
      <c r="A80" s="30" t="n"/>
      <c r="B80" s="31" t="n"/>
      <c r="C80" s="30" t="n"/>
      <c r="D80" s="32" t="n"/>
      <c r="E80" s="33" t="n"/>
      <c r="F80" s="32" t="n"/>
      <c r="G80" s="33" t="n"/>
      <c r="H80" s="32" t="n"/>
      <c r="I80" s="32" t="n"/>
      <c r="J80" s="34" t="n"/>
      <c r="K80" s="32" t="n"/>
      <c r="L80" s="34" t="n"/>
      <c r="M80" s="35">
        <f>IF(OR($C80="",$D80=""),"",$D80)</f>
        <v/>
      </c>
      <c r="N80" s="36">
        <f>IF($C80="","",IF($C80="One-Time Job",1,IF($E80&gt;0,$E80,"")))</f>
        <v/>
      </c>
      <c r="O80" s="35">
        <f>IF(OR($M80="",$N80="",$F80="",$G80="",$H80="",$I80="",$J80="",$K80=""),"",$N80*($F80+$G80*$H80+$I80)+$M80*$J80+$K80)</f>
        <v/>
      </c>
      <c r="P80" s="35">
        <f>IF(OR($M80="",$O80=""),"",$M80-$O80)</f>
        <v/>
      </c>
      <c r="Q80" s="37">
        <f>IFERROR($P80/$M80,"")</f>
        <v/>
      </c>
      <c r="R80" s="38">
        <f>IF(OR($P80="",$P80&lt;=0,Assumptions!$B$12=""),"",IFERROR(ROUNDUP(Assumptions!$B$12/$P80,0),""))</f>
        <v/>
      </c>
      <c r="S80" s="38">
        <f>IF(OR($P80="",$P80&lt;=0,Assumptions!$B$12="",Assumptions!$B$14=""),"",IFERROR(ROUNDUP((Assumptions!$B$12+Assumptions!$B$14)/$P80,0),""))</f>
        <v/>
      </c>
      <c r="T80" s="36">
        <f>IF(OR($S80="",$N80=""),"",$S80*$N80)</f>
        <v/>
      </c>
      <c r="U80" s="36">
        <f>IF(OR($T80="",$G80=""),"",$T80*$G80)</f>
        <v/>
      </c>
      <c r="V80" s="39">
        <f>IF(COUNTA($A80:$L80)=0,"",IF($A80&lt;&gt;"Yes","EXCLUDED",IF(OR($B80="",$C80="",$D80="",$E80="",$F80="",$G80="",$H80="",$I80="",$J80="",$K80="",$L80=""),"INCOMPLETE",IF(OR(AND($C80="One-Time Job",$E80&lt;&gt;1),AND($C80="Recurring Account",$E80&lt;=0)),"FIX VISIT RATE",IF($P80&lt;=0,"NO POSITIVE MARGIN","READY")))))</f>
        <v/>
      </c>
    </row>
    <row r="81" ht="31" customHeight="1">
      <c r="A81" s="30" t="n"/>
      <c r="B81" s="31" t="n"/>
      <c r="C81" s="30" t="n"/>
      <c r="D81" s="32" t="n"/>
      <c r="E81" s="33" t="n"/>
      <c r="F81" s="32" t="n"/>
      <c r="G81" s="33" t="n"/>
      <c r="H81" s="32" t="n"/>
      <c r="I81" s="32" t="n"/>
      <c r="J81" s="34" t="n"/>
      <c r="K81" s="32" t="n"/>
      <c r="L81" s="34" t="n"/>
      <c r="M81" s="35">
        <f>IF(OR($C81="",$D81=""),"",$D81)</f>
        <v/>
      </c>
      <c r="N81" s="36">
        <f>IF($C81="","",IF($C81="One-Time Job",1,IF($E81&gt;0,$E81,"")))</f>
        <v/>
      </c>
      <c r="O81" s="35">
        <f>IF(OR($M81="",$N81="",$F81="",$G81="",$H81="",$I81="",$J81="",$K81=""),"",$N81*($F81+$G81*$H81+$I81)+$M81*$J81+$K81)</f>
        <v/>
      </c>
      <c r="P81" s="35">
        <f>IF(OR($M81="",$O81=""),"",$M81-$O81)</f>
        <v/>
      </c>
      <c r="Q81" s="37">
        <f>IFERROR($P81/$M81,"")</f>
        <v/>
      </c>
      <c r="R81" s="38">
        <f>IF(OR($P81="",$P81&lt;=0,Assumptions!$B$12=""),"",IFERROR(ROUNDUP(Assumptions!$B$12/$P81,0),""))</f>
        <v/>
      </c>
      <c r="S81" s="38">
        <f>IF(OR($P81="",$P81&lt;=0,Assumptions!$B$12="",Assumptions!$B$14=""),"",IFERROR(ROUNDUP((Assumptions!$B$12+Assumptions!$B$14)/$P81,0),""))</f>
        <v/>
      </c>
      <c r="T81" s="36">
        <f>IF(OR($S81="",$N81=""),"",$S81*$N81)</f>
        <v/>
      </c>
      <c r="U81" s="36">
        <f>IF(OR($T81="",$G81=""),"",$T81*$G81)</f>
        <v/>
      </c>
      <c r="V81" s="39">
        <f>IF(COUNTA($A81:$L81)=0,"",IF($A81&lt;&gt;"Yes","EXCLUDED",IF(OR($B81="",$C81="",$D81="",$E81="",$F81="",$G81="",$H81="",$I81="",$J81="",$K81="",$L81=""),"INCOMPLETE",IF(OR(AND($C81="One-Time Job",$E81&lt;&gt;1),AND($C81="Recurring Account",$E81&lt;=0)),"FIX VISIT RATE",IF($P81&lt;=0,"NO POSITIVE MARGIN","READY")))))</f>
        <v/>
      </c>
    </row>
    <row r="82" ht="31" customHeight="1">
      <c r="A82" s="30" t="n"/>
      <c r="B82" s="31" t="n"/>
      <c r="C82" s="30" t="n"/>
      <c r="D82" s="32" t="n"/>
      <c r="E82" s="33" t="n"/>
      <c r="F82" s="32" t="n"/>
      <c r="G82" s="33" t="n"/>
      <c r="H82" s="32" t="n"/>
      <c r="I82" s="32" t="n"/>
      <c r="J82" s="34" t="n"/>
      <c r="K82" s="32" t="n"/>
      <c r="L82" s="34" t="n"/>
      <c r="M82" s="35">
        <f>IF(OR($C82="",$D82=""),"",$D82)</f>
        <v/>
      </c>
      <c r="N82" s="36">
        <f>IF($C82="","",IF($C82="One-Time Job",1,IF($E82&gt;0,$E82,"")))</f>
        <v/>
      </c>
      <c r="O82" s="35">
        <f>IF(OR($M82="",$N82="",$F82="",$G82="",$H82="",$I82="",$J82="",$K82=""),"",$N82*($F82+$G82*$H82+$I82)+$M82*$J82+$K82)</f>
        <v/>
      </c>
      <c r="P82" s="35">
        <f>IF(OR($M82="",$O82=""),"",$M82-$O82)</f>
        <v/>
      </c>
      <c r="Q82" s="37">
        <f>IFERROR($P82/$M82,"")</f>
        <v/>
      </c>
      <c r="R82" s="38">
        <f>IF(OR($P82="",$P82&lt;=0,Assumptions!$B$12=""),"",IFERROR(ROUNDUP(Assumptions!$B$12/$P82,0),""))</f>
        <v/>
      </c>
      <c r="S82" s="38">
        <f>IF(OR($P82="",$P82&lt;=0,Assumptions!$B$12="",Assumptions!$B$14=""),"",IFERROR(ROUNDUP((Assumptions!$B$12+Assumptions!$B$14)/$P82,0),""))</f>
        <v/>
      </c>
      <c r="T82" s="36">
        <f>IF(OR($S82="",$N82=""),"",$S82*$N82)</f>
        <v/>
      </c>
      <c r="U82" s="36">
        <f>IF(OR($T82="",$G82=""),"",$T82*$G82)</f>
        <v/>
      </c>
      <c r="V82" s="39">
        <f>IF(COUNTA($A82:$L82)=0,"",IF($A82&lt;&gt;"Yes","EXCLUDED",IF(OR($B82="",$C82="",$D82="",$E82="",$F82="",$G82="",$H82="",$I82="",$J82="",$K82="",$L82=""),"INCOMPLETE",IF(OR(AND($C82="One-Time Job",$E82&lt;&gt;1),AND($C82="Recurring Account",$E82&lt;=0)),"FIX VISIT RATE",IF($P82&lt;=0,"NO POSITIVE MARGIN","READY")))))</f>
        <v/>
      </c>
    </row>
    <row r="83" ht="31" customHeight="1">
      <c r="A83" s="30" t="n"/>
      <c r="B83" s="31" t="n"/>
      <c r="C83" s="30" t="n"/>
      <c r="D83" s="32" t="n"/>
      <c r="E83" s="33" t="n"/>
      <c r="F83" s="32" t="n"/>
      <c r="G83" s="33" t="n"/>
      <c r="H83" s="32" t="n"/>
      <c r="I83" s="32" t="n"/>
      <c r="J83" s="34" t="n"/>
      <c r="K83" s="32" t="n"/>
      <c r="L83" s="34" t="n"/>
      <c r="M83" s="35">
        <f>IF(OR($C83="",$D83=""),"",$D83)</f>
        <v/>
      </c>
      <c r="N83" s="36">
        <f>IF($C83="","",IF($C83="One-Time Job",1,IF($E83&gt;0,$E83,"")))</f>
        <v/>
      </c>
      <c r="O83" s="35">
        <f>IF(OR($M83="",$N83="",$F83="",$G83="",$H83="",$I83="",$J83="",$K83=""),"",$N83*($F83+$G83*$H83+$I83)+$M83*$J83+$K83)</f>
        <v/>
      </c>
      <c r="P83" s="35">
        <f>IF(OR($M83="",$O83=""),"",$M83-$O83)</f>
        <v/>
      </c>
      <c r="Q83" s="37">
        <f>IFERROR($P83/$M83,"")</f>
        <v/>
      </c>
      <c r="R83" s="38">
        <f>IF(OR($P83="",$P83&lt;=0,Assumptions!$B$12=""),"",IFERROR(ROUNDUP(Assumptions!$B$12/$P83,0),""))</f>
        <v/>
      </c>
      <c r="S83" s="38">
        <f>IF(OR($P83="",$P83&lt;=0,Assumptions!$B$12="",Assumptions!$B$14=""),"",IFERROR(ROUNDUP((Assumptions!$B$12+Assumptions!$B$14)/$P83,0),""))</f>
        <v/>
      </c>
      <c r="T83" s="36">
        <f>IF(OR($S83="",$N83=""),"",$S83*$N83)</f>
        <v/>
      </c>
      <c r="U83" s="36">
        <f>IF(OR($T83="",$G83=""),"",$T83*$G83)</f>
        <v/>
      </c>
      <c r="V83" s="39">
        <f>IF(COUNTA($A83:$L83)=0,"",IF($A83&lt;&gt;"Yes","EXCLUDED",IF(OR($B83="",$C83="",$D83="",$E83="",$F83="",$G83="",$H83="",$I83="",$J83="",$K83="",$L83=""),"INCOMPLETE",IF(OR(AND($C83="One-Time Job",$E83&lt;&gt;1),AND($C83="Recurring Account",$E83&lt;=0)),"FIX VISIT RATE",IF($P83&lt;=0,"NO POSITIVE MARGIN","READY")))))</f>
        <v/>
      </c>
    </row>
    <row r="84" ht="31" customHeight="1">
      <c r="A84" s="30" t="n"/>
      <c r="B84" s="31" t="n"/>
      <c r="C84" s="30" t="n"/>
      <c r="D84" s="32" t="n"/>
      <c r="E84" s="33" t="n"/>
      <c r="F84" s="32" t="n"/>
      <c r="G84" s="33" t="n"/>
      <c r="H84" s="32" t="n"/>
      <c r="I84" s="32" t="n"/>
      <c r="J84" s="34" t="n"/>
      <c r="K84" s="32" t="n"/>
      <c r="L84" s="34" t="n"/>
      <c r="M84" s="35">
        <f>IF(OR($C84="",$D84=""),"",$D84)</f>
        <v/>
      </c>
      <c r="N84" s="36">
        <f>IF($C84="","",IF($C84="One-Time Job",1,IF($E84&gt;0,$E84,"")))</f>
        <v/>
      </c>
      <c r="O84" s="35">
        <f>IF(OR($M84="",$N84="",$F84="",$G84="",$H84="",$I84="",$J84="",$K84=""),"",$N84*($F84+$G84*$H84+$I84)+$M84*$J84+$K84)</f>
        <v/>
      </c>
      <c r="P84" s="35">
        <f>IF(OR($M84="",$O84=""),"",$M84-$O84)</f>
        <v/>
      </c>
      <c r="Q84" s="37">
        <f>IFERROR($P84/$M84,"")</f>
        <v/>
      </c>
      <c r="R84" s="38">
        <f>IF(OR($P84="",$P84&lt;=0,Assumptions!$B$12=""),"",IFERROR(ROUNDUP(Assumptions!$B$12/$P84,0),""))</f>
        <v/>
      </c>
      <c r="S84" s="38">
        <f>IF(OR($P84="",$P84&lt;=0,Assumptions!$B$12="",Assumptions!$B$14=""),"",IFERROR(ROUNDUP((Assumptions!$B$12+Assumptions!$B$14)/$P84,0),""))</f>
        <v/>
      </c>
      <c r="T84" s="36">
        <f>IF(OR($S84="",$N84=""),"",$S84*$N84)</f>
        <v/>
      </c>
      <c r="U84" s="36">
        <f>IF(OR($T84="",$G84=""),"",$T84*$G84)</f>
        <v/>
      </c>
      <c r="V84" s="39">
        <f>IF(COUNTA($A84:$L84)=0,"",IF($A84&lt;&gt;"Yes","EXCLUDED",IF(OR($B84="",$C84="",$D84="",$E84="",$F84="",$G84="",$H84="",$I84="",$J84="",$K84="",$L84=""),"INCOMPLETE",IF(OR(AND($C84="One-Time Job",$E84&lt;&gt;1),AND($C84="Recurring Account",$E84&lt;=0)),"FIX VISIT RATE",IF($P84&lt;=0,"NO POSITIVE MARGIN","READY")))))</f>
        <v/>
      </c>
    </row>
    <row r="85" ht="31" customHeight="1">
      <c r="A85" s="30" t="n"/>
      <c r="B85" s="31" t="n"/>
      <c r="C85" s="30" t="n"/>
      <c r="D85" s="32" t="n"/>
      <c r="E85" s="33" t="n"/>
      <c r="F85" s="32" t="n"/>
      <c r="G85" s="33" t="n"/>
      <c r="H85" s="32" t="n"/>
      <c r="I85" s="32" t="n"/>
      <c r="J85" s="34" t="n"/>
      <c r="K85" s="32" t="n"/>
      <c r="L85" s="34" t="n"/>
      <c r="M85" s="35">
        <f>IF(OR($C85="",$D85=""),"",$D85)</f>
        <v/>
      </c>
      <c r="N85" s="36">
        <f>IF($C85="","",IF($C85="One-Time Job",1,IF($E85&gt;0,$E85,"")))</f>
        <v/>
      </c>
      <c r="O85" s="35">
        <f>IF(OR($M85="",$N85="",$F85="",$G85="",$H85="",$I85="",$J85="",$K85=""),"",$N85*($F85+$G85*$H85+$I85)+$M85*$J85+$K85)</f>
        <v/>
      </c>
      <c r="P85" s="35">
        <f>IF(OR($M85="",$O85=""),"",$M85-$O85)</f>
        <v/>
      </c>
      <c r="Q85" s="37">
        <f>IFERROR($P85/$M85,"")</f>
        <v/>
      </c>
      <c r="R85" s="38">
        <f>IF(OR($P85="",$P85&lt;=0,Assumptions!$B$12=""),"",IFERROR(ROUNDUP(Assumptions!$B$12/$P85,0),""))</f>
        <v/>
      </c>
      <c r="S85" s="38">
        <f>IF(OR($P85="",$P85&lt;=0,Assumptions!$B$12="",Assumptions!$B$14=""),"",IFERROR(ROUNDUP((Assumptions!$B$12+Assumptions!$B$14)/$P85,0),""))</f>
        <v/>
      </c>
      <c r="T85" s="36">
        <f>IF(OR($S85="",$N85=""),"",$S85*$N85)</f>
        <v/>
      </c>
      <c r="U85" s="36">
        <f>IF(OR($T85="",$G85=""),"",$T85*$G85)</f>
        <v/>
      </c>
      <c r="V85" s="39">
        <f>IF(COUNTA($A85:$L85)=0,"",IF($A85&lt;&gt;"Yes","EXCLUDED",IF(OR($B85="",$C85="",$D85="",$E85="",$F85="",$G85="",$H85="",$I85="",$J85="",$K85="",$L85=""),"INCOMPLETE",IF(OR(AND($C85="One-Time Job",$E85&lt;&gt;1),AND($C85="Recurring Account",$E85&lt;=0)),"FIX VISIT RATE",IF($P85&lt;=0,"NO POSITIVE MARGIN","READY")))))</f>
        <v/>
      </c>
    </row>
    <row r="86" ht="31" customHeight="1">
      <c r="A86" s="30" t="n"/>
      <c r="B86" s="31" t="n"/>
      <c r="C86" s="30" t="n"/>
      <c r="D86" s="32" t="n"/>
      <c r="E86" s="33" t="n"/>
      <c r="F86" s="32" t="n"/>
      <c r="G86" s="33" t="n"/>
      <c r="H86" s="32" t="n"/>
      <c r="I86" s="32" t="n"/>
      <c r="J86" s="34" t="n"/>
      <c r="K86" s="32" t="n"/>
      <c r="L86" s="34" t="n"/>
      <c r="M86" s="35">
        <f>IF(OR($C86="",$D86=""),"",$D86)</f>
        <v/>
      </c>
      <c r="N86" s="36">
        <f>IF($C86="","",IF($C86="One-Time Job",1,IF($E86&gt;0,$E86,"")))</f>
        <v/>
      </c>
      <c r="O86" s="35">
        <f>IF(OR($M86="",$N86="",$F86="",$G86="",$H86="",$I86="",$J86="",$K86=""),"",$N86*($F86+$G86*$H86+$I86)+$M86*$J86+$K86)</f>
        <v/>
      </c>
      <c r="P86" s="35">
        <f>IF(OR($M86="",$O86=""),"",$M86-$O86)</f>
        <v/>
      </c>
      <c r="Q86" s="37">
        <f>IFERROR($P86/$M86,"")</f>
        <v/>
      </c>
      <c r="R86" s="38">
        <f>IF(OR($P86="",$P86&lt;=0,Assumptions!$B$12=""),"",IFERROR(ROUNDUP(Assumptions!$B$12/$P86,0),""))</f>
        <v/>
      </c>
      <c r="S86" s="38">
        <f>IF(OR($P86="",$P86&lt;=0,Assumptions!$B$12="",Assumptions!$B$14=""),"",IFERROR(ROUNDUP((Assumptions!$B$12+Assumptions!$B$14)/$P86,0),""))</f>
        <v/>
      </c>
      <c r="T86" s="36">
        <f>IF(OR($S86="",$N86=""),"",$S86*$N86)</f>
        <v/>
      </c>
      <c r="U86" s="36">
        <f>IF(OR($T86="",$G86=""),"",$T86*$G86)</f>
        <v/>
      </c>
      <c r="V86" s="39">
        <f>IF(COUNTA($A86:$L86)=0,"",IF($A86&lt;&gt;"Yes","EXCLUDED",IF(OR($B86="",$C86="",$D86="",$E86="",$F86="",$G86="",$H86="",$I86="",$J86="",$K86="",$L86=""),"INCOMPLETE",IF(OR(AND($C86="One-Time Job",$E86&lt;&gt;1),AND($C86="Recurring Account",$E86&lt;=0)),"FIX VISIT RATE",IF($P86&lt;=0,"NO POSITIVE MARGIN","READY")))))</f>
        <v/>
      </c>
    </row>
    <row r="87" ht="31" customHeight="1">
      <c r="A87" s="30" t="n"/>
      <c r="B87" s="31" t="n"/>
      <c r="C87" s="30" t="n"/>
      <c r="D87" s="32" t="n"/>
      <c r="E87" s="33" t="n"/>
      <c r="F87" s="32" t="n"/>
      <c r="G87" s="33" t="n"/>
      <c r="H87" s="32" t="n"/>
      <c r="I87" s="32" t="n"/>
      <c r="J87" s="34" t="n"/>
      <c r="K87" s="32" t="n"/>
      <c r="L87" s="34" t="n"/>
      <c r="M87" s="35">
        <f>IF(OR($C87="",$D87=""),"",$D87)</f>
        <v/>
      </c>
      <c r="N87" s="36">
        <f>IF($C87="","",IF($C87="One-Time Job",1,IF($E87&gt;0,$E87,"")))</f>
        <v/>
      </c>
      <c r="O87" s="35">
        <f>IF(OR($M87="",$N87="",$F87="",$G87="",$H87="",$I87="",$J87="",$K87=""),"",$N87*($F87+$G87*$H87+$I87)+$M87*$J87+$K87)</f>
        <v/>
      </c>
      <c r="P87" s="35">
        <f>IF(OR($M87="",$O87=""),"",$M87-$O87)</f>
        <v/>
      </c>
      <c r="Q87" s="37">
        <f>IFERROR($P87/$M87,"")</f>
        <v/>
      </c>
      <c r="R87" s="38">
        <f>IF(OR($P87="",$P87&lt;=0,Assumptions!$B$12=""),"",IFERROR(ROUNDUP(Assumptions!$B$12/$P87,0),""))</f>
        <v/>
      </c>
      <c r="S87" s="38">
        <f>IF(OR($P87="",$P87&lt;=0,Assumptions!$B$12="",Assumptions!$B$14=""),"",IFERROR(ROUNDUP((Assumptions!$B$12+Assumptions!$B$14)/$P87,0),""))</f>
        <v/>
      </c>
      <c r="T87" s="36">
        <f>IF(OR($S87="",$N87=""),"",$S87*$N87)</f>
        <v/>
      </c>
      <c r="U87" s="36">
        <f>IF(OR($T87="",$G87=""),"",$T87*$G87)</f>
        <v/>
      </c>
      <c r="V87" s="39">
        <f>IF(COUNTA($A87:$L87)=0,"",IF($A87&lt;&gt;"Yes","EXCLUDED",IF(OR($B87="",$C87="",$D87="",$E87="",$F87="",$G87="",$H87="",$I87="",$J87="",$K87="",$L87=""),"INCOMPLETE",IF(OR(AND($C87="One-Time Job",$E87&lt;&gt;1),AND($C87="Recurring Account",$E87&lt;=0)),"FIX VISIT RATE",IF($P87&lt;=0,"NO POSITIVE MARGIN","READY")))))</f>
        <v/>
      </c>
    </row>
    <row r="88" ht="31" customHeight="1">
      <c r="A88" s="30" t="n"/>
      <c r="B88" s="31" t="n"/>
      <c r="C88" s="30" t="n"/>
      <c r="D88" s="32" t="n"/>
      <c r="E88" s="33" t="n"/>
      <c r="F88" s="32" t="n"/>
      <c r="G88" s="33" t="n"/>
      <c r="H88" s="32" t="n"/>
      <c r="I88" s="32" t="n"/>
      <c r="J88" s="34" t="n"/>
      <c r="K88" s="32" t="n"/>
      <c r="L88" s="34" t="n"/>
      <c r="M88" s="35">
        <f>IF(OR($C88="",$D88=""),"",$D88)</f>
        <v/>
      </c>
      <c r="N88" s="36">
        <f>IF($C88="","",IF($C88="One-Time Job",1,IF($E88&gt;0,$E88,"")))</f>
        <v/>
      </c>
      <c r="O88" s="35">
        <f>IF(OR($M88="",$N88="",$F88="",$G88="",$H88="",$I88="",$J88="",$K88=""),"",$N88*($F88+$G88*$H88+$I88)+$M88*$J88+$K88)</f>
        <v/>
      </c>
      <c r="P88" s="35">
        <f>IF(OR($M88="",$O88=""),"",$M88-$O88)</f>
        <v/>
      </c>
      <c r="Q88" s="37">
        <f>IFERROR($P88/$M88,"")</f>
        <v/>
      </c>
      <c r="R88" s="38">
        <f>IF(OR($P88="",$P88&lt;=0,Assumptions!$B$12=""),"",IFERROR(ROUNDUP(Assumptions!$B$12/$P88,0),""))</f>
        <v/>
      </c>
      <c r="S88" s="38">
        <f>IF(OR($P88="",$P88&lt;=0,Assumptions!$B$12="",Assumptions!$B$14=""),"",IFERROR(ROUNDUP((Assumptions!$B$12+Assumptions!$B$14)/$P88,0),""))</f>
        <v/>
      </c>
      <c r="T88" s="36">
        <f>IF(OR($S88="",$N88=""),"",$S88*$N88)</f>
        <v/>
      </c>
      <c r="U88" s="36">
        <f>IF(OR($T88="",$G88=""),"",$T88*$G88)</f>
        <v/>
      </c>
      <c r="V88" s="39">
        <f>IF(COUNTA($A88:$L88)=0,"",IF($A88&lt;&gt;"Yes","EXCLUDED",IF(OR($B88="",$C88="",$D88="",$E88="",$F88="",$G88="",$H88="",$I88="",$J88="",$K88="",$L88=""),"INCOMPLETE",IF(OR(AND($C88="One-Time Job",$E88&lt;&gt;1),AND($C88="Recurring Account",$E88&lt;=0)),"FIX VISIT RATE",IF($P88&lt;=0,"NO POSITIVE MARGIN","READY")))))</f>
        <v/>
      </c>
    </row>
    <row r="89" ht="31" customHeight="1">
      <c r="A89" s="30" t="n"/>
      <c r="B89" s="31" t="n"/>
      <c r="C89" s="30" t="n"/>
      <c r="D89" s="32" t="n"/>
      <c r="E89" s="33" t="n"/>
      <c r="F89" s="32" t="n"/>
      <c r="G89" s="33" t="n"/>
      <c r="H89" s="32" t="n"/>
      <c r="I89" s="32" t="n"/>
      <c r="J89" s="34" t="n"/>
      <c r="K89" s="32" t="n"/>
      <c r="L89" s="34" t="n"/>
      <c r="M89" s="35">
        <f>IF(OR($C89="",$D89=""),"",$D89)</f>
        <v/>
      </c>
      <c r="N89" s="36">
        <f>IF($C89="","",IF($C89="One-Time Job",1,IF($E89&gt;0,$E89,"")))</f>
        <v/>
      </c>
      <c r="O89" s="35">
        <f>IF(OR($M89="",$N89="",$F89="",$G89="",$H89="",$I89="",$J89="",$K89=""),"",$N89*($F89+$G89*$H89+$I89)+$M89*$J89+$K89)</f>
        <v/>
      </c>
      <c r="P89" s="35">
        <f>IF(OR($M89="",$O89=""),"",$M89-$O89)</f>
        <v/>
      </c>
      <c r="Q89" s="37">
        <f>IFERROR($P89/$M89,"")</f>
        <v/>
      </c>
      <c r="R89" s="38">
        <f>IF(OR($P89="",$P89&lt;=0,Assumptions!$B$12=""),"",IFERROR(ROUNDUP(Assumptions!$B$12/$P89,0),""))</f>
        <v/>
      </c>
      <c r="S89" s="38">
        <f>IF(OR($P89="",$P89&lt;=0,Assumptions!$B$12="",Assumptions!$B$14=""),"",IFERROR(ROUNDUP((Assumptions!$B$12+Assumptions!$B$14)/$P89,0),""))</f>
        <v/>
      </c>
      <c r="T89" s="36">
        <f>IF(OR($S89="",$N89=""),"",$S89*$N89)</f>
        <v/>
      </c>
      <c r="U89" s="36">
        <f>IF(OR($T89="",$G89=""),"",$T89*$G89)</f>
        <v/>
      </c>
      <c r="V89" s="39">
        <f>IF(COUNTA($A89:$L89)=0,"",IF($A89&lt;&gt;"Yes","EXCLUDED",IF(OR($B89="",$C89="",$D89="",$E89="",$F89="",$G89="",$H89="",$I89="",$J89="",$K89="",$L89=""),"INCOMPLETE",IF(OR(AND($C89="One-Time Job",$E89&lt;&gt;1),AND($C89="Recurring Account",$E89&lt;=0)),"FIX VISIT RATE",IF($P89&lt;=0,"NO POSITIVE MARGIN","READY")))))</f>
        <v/>
      </c>
    </row>
    <row r="90" ht="31" customHeight="1">
      <c r="A90" s="30" t="n"/>
      <c r="B90" s="31" t="n"/>
      <c r="C90" s="30" t="n"/>
      <c r="D90" s="32" t="n"/>
      <c r="E90" s="33" t="n"/>
      <c r="F90" s="32" t="n"/>
      <c r="G90" s="33" t="n"/>
      <c r="H90" s="32" t="n"/>
      <c r="I90" s="32" t="n"/>
      <c r="J90" s="34" t="n"/>
      <c r="K90" s="32" t="n"/>
      <c r="L90" s="34" t="n"/>
      <c r="M90" s="35">
        <f>IF(OR($C90="",$D90=""),"",$D90)</f>
        <v/>
      </c>
      <c r="N90" s="36">
        <f>IF($C90="","",IF($C90="One-Time Job",1,IF($E90&gt;0,$E90,"")))</f>
        <v/>
      </c>
      <c r="O90" s="35">
        <f>IF(OR($M90="",$N90="",$F90="",$G90="",$H90="",$I90="",$J90="",$K90=""),"",$N90*($F90+$G90*$H90+$I90)+$M90*$J90+$K90)</f>
        <v/>
      </c>
      <c r="P90" s="35">
        <f>IF(OR($M90="",$O90=""),"",$M90-$O90)</f>
        <v/>
      </c>
      <c r="Q90" s="37">
        <f>IFERROR($P90/$M90,"")</f>
        <v/>
      </c>
      <c r="R90" s="38">
        <f>IF(OR($P90="",$P90&lt;=0,Assumptions!$B$12=""),"",IFERROR(ROUNDUP(Assumptions!$B$12/$P90,0),""))</f>
        <v/>
      </c>
      <c r="S90" s="38">
        <f>IF(OR($P90="",$P90&lt;=0,Assumptions!$B$12="",Assumptions!$B$14=""),"",IFERROR(ROUNDUP((Assumptions!$B$12+Assumptions!$B$14)/$P90,0),""))</f>
        <v/>
      </c>
      <c r="T90" s="36">
        <f>IF(OR($S90="",$N90=""),"",$S90*$N90)</f>
        <v/>
      </c>
      <c r="U90" s="36">
        <f>IF(OR($T90="",$G90=""),"",$T90*$G90)</f>
        <v/>
      </c>
      <c r="V90" s="39">
        <f>IF(COUNTA($A90:$L90)=0,"",IF($A90&lt;&gt;"Yes","EXCLUDED",IF(OR($B90="",$C90="",$D90="",$E90="",$F90="",$G90="",$H90="",$I90="",$J90="",$K90="",$L90=""),"INCOMPLETE",IF(OR(AND($C90="One-Time Job",$E90&lt;&gt;1),AND($C90="Recurring Account",$E90&lt;=0)),"FIX VISIT RATE",IF($P90&lt;=0,"NO POSITIVE MARGIN","READY")))))</f>
        <v/>
      </c>
    </row>
    <row r="91" ht="31" customHeight="1">
      <c r="A91" s="30" t="n"/>
      <c r="B91" s="31" t="n"/>
      <c r="C91" s="30" t="n"/>
      <c r="D91" s="32" t="n"/>
      <c r="E91" s="33" t="n"/>
      <c r="F91" s="32" t="n"/>
      <c r="G91" s="33" t="n"/>
      <c r="H91" s="32" t="n"/>
      <c r="I91" s="32" t="n"/>
      <c r="J91" s="34" t="n"/>
      <c r="K91" s="32" t="n"/>
      <c r="L91" s="34" t="n"/>
      <c r="M91" s="35">
        <f>IF(OR($C91="",$D91=""),"",$D91)</f>
        <v/>
      </c>
      <c r="N91" s="36">
        <f>IF($C91="","",IF($C91="One-Time Job",1,IF($E91&gt;0,$E91,"")))</f>
        <v/>
      </c>
      <c r="O91" s="35">
        <f>IF(OR($M91="",$N91="",$F91="",$G91="",$H91="",$I91="",$J91="",$K91=""),"",$N91*($F91+$G91*$H91+$I91)+$M91*$J91+$K91)</f>
        <v/>
      </c>
      <c r="P91" s="35">
        <f>IF(OR($M91="",$O91=""),"",$M91-$O91)</f>
        <v/>
      </c>
      <c r="Q91" s="37">
        <f>IFERROR($P91/$M91,"")</f>
        <v/>
      </c>
      <c r="R91" s="38">
        <f>IF(OR($P91="",$P91&lt;=0,Assumptions!$B$12=""),"",IFERROR(ROUNDUP(Assumptions!$B$12/$P91,0),""))</f>
        <v/>
      </c>
      <c r="S91" s="38">
        <f>IF(OR($P91="",$P91&lt;=0,Assumptions!$B$12="",Assumptions!$B$14=""),"",IFERROR(ROUNDUP((Assumptions!$B$12+Assumptions!$B$14)/$P91,0),""))</f>
        <v/>
      </c>
      <c r="T91" s="36">
        <f>IF(OR($S91="",$N91=""),"",$S91*$N91)</f>
        <v/>
      </c>
      <c r="U91" s="36">
        <f>IF(OR($T91="",$G91=""),"",$T91*$G91)</f>
        <v/>
      </c>
      <c r="V91" s="39">
        <f>IF(COUNTA($A91:$L91)=0,"",IF($A91&lt;&gt;"Yes","EXCLUDED",IF(OR($B91="",$C91="",$D91="",$E91="",$F91="",$G91="",$H91="",$I91="",$J91="",$K91="",$L91=""),"INCOMPLETE",IF(OR(AND($C91="One-Time Job",$E91&lt;&gt;1),AND($C91="Recurring Account",$E91&lt;=0)),"FIX VISIT RATE",IF($P91&lt;=0,"NO POSITIVE MARGIN","READY")))))</f>
        <v/>
      </c>
    </row>
    <row r="92" ht="31" customHeight="1">
      <c r="A92" s="30" t="n"/>
      <c r="B92" s="31" t="n"/>
      <c r="C92" s="30" t="n"/>
      <c r="D92" s="32" t="n"/>
      <c r="E92" s="33" t="n"/>
      <c r="F92" s="32" t="n"/>
      <c r="G92" s="33" t="n"/>
      <c r="H92" s="32" t="n"/>
      <c r="I92" s="32" t="n"/>
      <c r="J92" s="34" t="n"/>
      <c r="K92" s="32" t="n"/>
      <c r="L92" s="34" t="n"/>
      <c r="M92" s="35">
        <f>IF(OR($C92="",$D92=""),"",$D92)</f>
        <v/>
      </c>
      <c r="N92" s="36">
        <f>IF($C92="","",IF($C92="One-Time Job",1,IF($E92&gt;0,$E92,"")))</f>
        <v/>
      </c>
      <c r="O92" s="35">
        <f>IF(OR($M92="",$N92="",$F92="",$G92="",$H92="",$I92="",$J92="",$K92=""),"",$N92*($F92+$G92*$H92+$I92)+$M92*$J92+$K92)</f>
        <v/>
      </c>
      <c r="P92" s="35">
        <f>IF(OR($M92="",$O92=""),"",$M92-$O92)</f>
        <v/>
      </c>
      <c r="Q92" s="37">
        <f>IFERROR($P92/$M92,"")</f>
        <v/>
      </c>
      <c r="R92" s="38">
        <f>IF(OR($P92="",$P92&lt;=0,Assumptions!$B$12=""),"",IFERROR(ROUNDUP(Assumptions!$B$12/$P92,0),""))</f>
        <v/>
      </c>
      <c r="S92" s="38">
        <f>IF(OR($P92="",$P92&lt;=0,Assumptions!$B$12="",Assumptions!$B$14=""),"",IFERROR(ROUNDUP((Assumptions!$B$12+Assumptions!$B$14)/$P92,0),""))</f>
        <v/>
      </c>
      <c r="T92" s="36">
        <f>IF(OR($S92="",$N92=""),"",$S92*$N92)</f>
        <v/>
      </c>
      <c r="U92" s="36">
        <f>IF(OR($T92="",$G92=""),"",$T92*$G92)</f>
        <v/>
      </c>
      <c r="V92" s="39">
        <f>IF(COUNTA($A92:$L92)=0,"",IF($A92&lt;&gt;"Yes","EXCLUDED",IF(OR($B92="",$C92="",$D92="",$E92="",$F92="",$G92="",$H92="",$I92="",$J92="",$K92="",$L92=""),"INCOMPLETE",IF(OR(AND($C92="One-Time Job",$E92&lt;&gt;1),AND($C92="Recurring Account",$E92&lt;=0)),"FIX VISIT RATE",IF($P92&lt;=0,"NO POSITIVE MARGIN","READY")))))</f>
        <v/>
      </c>
    </row>
    <row r="93" ht="31" customHeight="1">
      <c r="A93" s="30" t="n"/>
      <c r="B93" s="31" t="n"/>
      <c r="C93" s="30" t="n"/>
      <c r="D93" s="32" t="n"/>
      <c r="E93" s="33" t="n"/>
      <c r="F93" s="32" t="n"/>
      <c r="G93" s="33" t="n"/>
      <c r="H93" s="32" t="n"/>
      <c r="I93" s="32" t="n"/>
      <c r="J93" s="34" t="n"/>
      <c r="K93" s="32" t="n"/>
      <c r="L93" s="34" t="n"/>
      <c r="M93" s="35">
        <f>IF(OR($C93="",$D93=""),"",$D93)</f>
        <v/>
      </c>
      <c r="N93" s="36">
        <f>IF($C93="","",IF($C93="One-Time Job",1,IF($E93&gt;0,$E93,"")))</f>
        <v/>
      </c>
      <c r="O93" s="35">
        <f>IF(OR($M93="",$N93="",$F93="",$G93="",$H93="",$I93="",$J93="",$K93=""),"",$N93*($F93+$G93*$H93+$I93)+$M93*$J93+$K93)</f>
        <v/>
      </c>
      <c r="P93" s="35">
        <f>IF(OR($M93="",$O93=""),"",$M93-$O93)</f>
        <v/>
      </c>
      <c r="Q93" s="37">
        <f>IFERROR($P93/$M93,"")</f>
        <v/>
      </c>
      <c r="R93" s="38">
        <f>IF(OR($P93="",$P93&lt;=0,Assumptions!$B$12=""),"",IFERROR(ROUNDUP(Assumptions!$B$12/$P93,0),""))</f>
        <v/>
      </c>
      <c r="S93" s="38">
        <f>IF(OR($P93="",$P93&lt;=0,Assumptions!$B$12="",Assumptions!$B$14=""),"",IFERROR(ROUNDUP((Assumptions!$B$12+Assumptions!$B$14)/$P93,0),""))</f>
        <v/>
      </c>
      <c r="T93" s="36">
        <f>IF(OR($S93="",$N93=""),"",$S93*$N93)</f>
        <v/>
      </c>
      <c r="U93" s="36">
        <f>IF(OR($T93="",$G93=""),"",$T93*$G93)</f>
        <v/>
      </c>
      <c r="V93" s="39">
        <f>IF(COUNTA($A93:$L93)=0,"",IF($A93&lt;&gt;"Yes","EXCLUDED",IF(OR($B93="",$C93="",$D93="",$E93="",$F93="",$G93="",$H93="",$I93="",$J93="",$K93="",$L93=""),"INCOMPLETE",IF(OR(AND($C93="One-Time Job",$E93&lt;&gt;1),AND($C93="Recurring Account",$E93&lt;=0)),"FIX VISIT RATE",IF($P93&lt;=0,"NO POSITIVE MARGIN","READY")))))</f>
        <v/>
      </c>
    </row>
    <row r="94" ht="31" customHeight="1">
      <c r="A94" s="30" t="n"/>
      <c r="B94" s="31" t="n"/>
      <c r="C94" s="30" t="n"/>
      <c r="D94" s="32" t="n"/>
      <c r="E94" s="33" t="n"/>
      <c r="F94" s="32" t="n"/>
      <c r="G94" s="33" t="n"/>
      <c r="H94" s="32" t="n"/>
      <c r="I94" s="32" t="n"/>
      <c r="J94" s="34" t="n"/>
      <c r="K94" s="32" t="n"/>
      <c r="L94" s="34" t="n"/>
      <c r="M94" s="35">
        <f>IF(OR($C94="",$D94=""),"",$D94)</f>
        <v/>
      </c>
      <c r="N94" s="36">
        <f>IF($C94="","",IF($C94="One-Time Job",1,IF($E94&gt;0,$E94,"")))</f>
        <v/>
      </c>
      <c r="O94" s="35">
        <f>IF(OR($M94="",$N94="",$F94="",$G94="",$H94="",$I94="",$J94="",$K94=""),"",$N94*($F94+$G94*$H94+$I94)+$M94*$J94+$K94)</f>
        <v/>
      </c>
      <c r="P94" s="35">
        <f>IF(OR($M94="",$O94=""),"",$M94-$O94)</f>
        <v/>
      </c>
      <c r="Q94" s="37">
        <f>IFERROR($P94/$M94,"")</f>
        <v/>
      </c>
      <c r="R94" s="38">
        <f>IF(OR($P94="",$P94&lt;=0,Assumptions!$B$12=""),"",IFERROR(ROUNDUP(Assumptions!$B$12/$P94,0),""))</f>
        <v/>
      </c>
      <c r="S94" s="38">
        <f>IF(OR($P94="",$P94&lt;=0,Assumptions!$B$12="",Assumptions!$B$14=""),"",IFERROR(ROUNDUP((Assumptions!$B$12+Assumptions!$B$14)/$P94,0),""))</f>
        <v/>
      </c>
      <c r="T94" s="36">
        <f>IF(OR($S94="",$N94=""),"",$S94*$N94)</f>
        <v/>
      </c>
      <c r="U94" s="36">
        <f>IF(OR($T94="",$G94=""),"",$T94*$G94)</f>
        <v/>
      </c>
      <c r="V94" s="39">
        <f>IF(COUNTA($A94:$L94)=0,"",IF($A94&lt;&gt;"Yes","EXCLUDED",IF(OR($B94="",$C94="",$D94="",$E94="",$F94="",$G94="",$H94="",$I94="",$J94="",$K94="",$L94=""),"INCOMPLETE",IF(OR(AND($C94="One-Time Job",$E94&lt;&gt;1),AND($C94="Recurring Account",$E94&lt;=0)),"FIX VISIT RATE",IF($P94&lt;=0,"NO POSITIVE MARGIN","READY")))))</f>
        <v/>
      </c>
    </row>
    <row r="95" ht="31" customHeight="1">
      <c r="A95" s="30" t="n"/>
      <c r="B95" s="31" t="n"/>
      <c r="C95" s="30" t="n"/>
      <c r="D95" s="32" t="n"/>
      <c r="E95" s="33" t="n"/>
      <c r="F95" s="32" t="n"/>
      <c r="G95" s="33" t="n"/>
      <c r="H95" s="32" t="n"/>
      <c r="I95" s="32" t="n"/>
      <c r="J95" s="34" t="n"/>
      <c r="K95" s="32" t="n"/>
      <c r="L95" s="34" t="n"/>
      <c r="M95" s="35">
        <f>IF(OR($C95="",$D95=""),"",$D95)</f>
        <v/>
      </c>
      <c r="N95" s="36">
        <f>IF($C95="","",IF($C95="One-Time Job",1,IF($E95&gt;0,$E95,"")))</f>
        <v/>
      </c>
      <c r="O95" s="35">
        <f>IF(OR($M95="",$N95="",$F95="",$G95="",$H95="",$I95="",$J95="",$K95=""),"",$N95*($F95+$G95*$H95+$I95)+$M95*$J95+$K95)</f>
        <v/>
      </c>
      <c r="P95" s="35">
        <f>IF(OR($M95="",$O95=""),"",$M95-$O95)</f>
        <v/>
      </c>
      <c r="Q95" s="37">
        <f>IFERROR($P95/$M95,"")</f>
        <v/>
      </c>
      <c r="R95" s="38">
        <f>IF(OR($P95="",$P95&lt;=0,Assumptions!$B$12=""),"",IFERROR(ROUNDUP(Assumptions!$B$12/$P95,0),""))</f>
        <v/>
      </c>
      <c r="S95" s="38">
        <f>IF(OR($P95="",$P95&lt;=0,Assumptions!$B$12="",Assumptions!$B$14=""),"",IFERROR(ROUNDUP((Assumptions!$B$12+Assumptions!$B$14)/$P95,0),""))</f>
        <v/>
      </c>
      <c r="T95" s="36">
        <f>IF(OR($S95="",$N95=""),"",$S95*$N95)</f>
        <v/>
      </c>
      <c r="U95" s="36">
        <f>IF(OR($T95="",$G95=""),"",$T95*$G95)</f>
        <v/>
      </c>
      <c r="V95" s="39">
        <f>IF(COUNTA($A95:$L95)=0,"",IF($A95&lt;&gt;"Yes","EXCLUDED",IF(OR($B95="",$C95="",$D95="",$E95="",$F95="",$G95="",$H95="",$I95="",$J95="",$K95="",$L95=""),"INCOMPLETE",IF(OR(AND($C95="One-Time Job",$E95&lt;&gt;1),AND($C95="Recurring Account",$E95&lt;=0)),"FIX VISIT RATE",IF($P95&lt;=0,"NO POSITIVE MARGIN","READY")))))</f>
        <v/>
      </c>
    </row>
    <row r="96" ht="31" customHeight="1">
      <c r="A96" s="30" t="n"/>
      <c r="B96" s="31" t="n"/>
      <c r="C96" s="30" t="n"/>
      <c r="D96" s="32" t="n"/>
      <c r="E96" s="33" t="n"/>
      <c r="F96" s="32" t="n"/>
      <c r="G96" s="33" t="n"/>
      <c r="H96" s="32" t="n"/>
      <c r="I96" s="32" t="n"/>
      <c r="J96" s="34" t="n"/>
      <c r="K96" s="32" t="n"/>
      <c r="L96" s="34" t="n"/>
      <c r="M96" s="35">
        <f>IF(OR($C96="",$D96=""),"",$D96)</f>
        <v/>
      </c>
      <c r="N96" s="36">
        <f>IF($C96="","",IF($C96="One-Time Job",1,IF($E96&gt;0,$E96,"")))</f>
        <v/>
      </c>
      <c r="O96" s="35">
        <f>IF(OR($M96="",$N96="",$F96="",$G96="",$H96="",$I96="",$J96="",$K96=""),"",$N96*($F96+$G96*$H96+$I96)+$M96*$J96+$K96)</f>
        <v/>
      </c>
      <c r="P96" s="35">
        <f>IF(OR($M96="",$O96=""),"",$M96-$O96)</f>
        <v/>
      </c>
      <c r="Q96" s="37">
        <f>IFERROR($P96/$M96,"")</f>
        <v/>
      </c>
      <c r="R96" s="38">
        <f>IF(OR($P96="",$P96&lt;=0,Assumptions!$B$12=""),"",IFERROR(ROUNDUP(Assumptions!$B$12/$P96,0),""))</f>
        <v/>
      </c>
      <c r="S96" s="38">
        <f>IF(OR($P96="",$P96&lt;=0,Assumptions!$B$12="",Assumptions!$B$14=""),"",IFERROR(ROUNDUP((Assumptions!$B$12+Assumptions!$B$14)/$P96,0),""))</f>
        <v/>
      </c>
      <c r="T96" s="36">
        <f>IF(OR($S96="",$N96=""),"",$S96*$N96)</f>
        <v/>
      </c>
      <c r="U96" s="36">
        <f>IF(OR($T96="",$G96=""),"",$T96*$G96)</f>
        <v/>
      </c>
      <c r="V96" s="39">
        <f>IF(COUNTA($A96:$L96)=0,"",IF($A96&lt;&gt;"Yes","EXCLUDED",IF(OR($B96="",$C96="",$D96="",$E96="",$F96="",$G96="",$H96="",$I96="",$J96="",$K96="",$L96=""),"INCOMPLETE",IF(OR(AND($C96="One-Time Job",$E96&lt;&gt;1),AND($C96="Recurring Account",$E96&lt;=0)),"FIX VISIT RATE",IF($P96&lt;=0,"NO POSITIVE MARGIN","READY")))))</f>
        <v/>
      </c>
    </row>
    <row r="97" ht="31" customHeight="1">
      <c r="A97" s="30" t="n"/>
      <c r="B97" s="31" t="n"/>
      <c r="C97" s="30" t="n"/>
      <c r="D97" s="32" t="n"/>
      <c r="E97" s="33" t="n"/>
      <c r="F97" s="32" t="n"/>
      <c r="G97" s="33" t="n"/>
      <c r="H97" s="32" t="n"/>
      <c r="I97" s="32" t="n"/>
      <c r="J97" s="34" t="n"/>
      <c r="K97" s="32" t="n"/>
      <c r="L97" s="34" t="n"/>
      <c r="M97" s="35">
        <f>IF(OR($C97="",$D97=""),"",$D97)</f>
        <v/>
      </c>
      <c r="N97" s="36">
        <f>IF($C97="","",IF($C97="One-Time Job",1,IF($E97&gt;0,$E97,"")))</f>
        <v/>
      </c>
      <c r="O97" s="35">
        <f>IF(OR($M97="",$N97="",$F97="",$G97="",$H97="",$I97="",$J97="",$K97=""),"",$N97*($F97+$G97*$H97+$I97)+$M97*$J97+$K97)</f>
        <v/>
      </c>
      <c r="P97" s="35">
        <f>IF(OR($M97="",$O97=""),"",$M97-$O97)</f>
        <v/>
      </c>
      <c r="Q97" s="37">
        <f>IFERROR($P97/$M97,"")</f>
        <v/>
      </c>
      <c r="R97" s="38">
        <f>IF(OR($P97="",$P97&lt;=0,Assumptions!$B$12=""),"",IFERROR(ROUNDUP(Assumptions!$B$12/$P97,0),""))</f>
        <v/>
      </c>
      <c r="S97" s="38">
        <f>IF(OR($P97="",$P97&lt;=0,Assumptions!$B$12="",Assumptions!$B$14=""),"",IFERROR(ROUNDUP((Assumptions!$B$12+Assumptions!$B$14)/$P97,0),""))</f>
        <v/>
      </c>
      <c r="T97" s="36">
        <f>IF(OR($S97="",$N97=""),"",$S97*$N97)</f>
        <v/>
      </c>
      <c r="U97" s="36">
        <f>IF(OR($T97="",$G97=""),"",$T97*$G97)</f>
        <v/>
      </c>
      <c r="V97" s="39">
        <f>IF(COUNTA($A97:$L97)=0,"",IF($A97&lt;&gt;"Yes","EXCLUDED",IF(OR($B97="",$C97="",$D97="",$E97="",$F97="",$G97="",$H97="",$I97="",$J97="",$K97="",$L97=""),"INCOMPLETE",IF(OR(AND($C97="One-Time Job",$E97&lt;&gt;1),AND($C97="Recurring Account",$E97&lt;=0)),"FIX VISIT RATE",IF($P97&lt;=0,"NO POSITIVE MARGIN","READY")))))</f>
        <v/>
      </c>
    </row>
    <row r="98" ht="31" customHeight="1">
      <c r="A98" s="30" t="n"/>
      <c r="B98" s="31" t="n"/>
      <c r="C98" s="30" t="n"/>
      <c r="D98" s="32" t="n"/>
      <c r="E98" s="33" t="n"/>
      <c r="F98" s="32" t="n"/>
      <c r="G98" s="33" t="n"/>
      <c r="H98" s="32" t="n"/>
      <c r="I98" s="32" t="n"/>
      <c r="J98" s="34" t="n"/>
      <c r="K98" s="32" t="n"/>
      <c r="L98" s="34" t="n"/>
      <c r="M98" s="35">
        <f>IF(OR($C98="",$D98=""),"",$D98)</f>
        <v/>
      </c>
      <c r="N98" s="36">
        <f>IF($C98="","",IF($C98="One-Time Job",1,IF($E98&gt;0,$E98,"")))</f>
        <v/>
      </c>
      <c r="O98" s="35">
        <f>IF(OR($M98="",$N98="",$F98="",$G98="",$H98="",$I98="",$J98="",$K98=""),"",$N98*($F98+$G98*$H98+$I98)+$M98*$J98+$K98)</f>
        <v/>
      </c>
      <c r="P98" s="35">
        <f>IF(OR($M98="",$O98=""),"",$M98-$O98)</f>
        <v/>
      </c>
      <c r="Q98" s="37">
        <f>IFERROR($P98/$M98,"")</f>
        <v/>
      </c>
      <c r="R98" s="38">
        <f>IF(OR($P98="",$P98&lt;=0,Assumptions!$B$12=""),"",IFERROR(ROUNDUP(Assumptions!$B$12/$P98,0),""))</f>
        <v/>
      </c>
      <c r="S98" s="38">
        <f>IF(OR($P98="",$P98&lt;=0,Assumptions!$B$12="",Assumptions!$B$14=""),"",IFERROR(ROUNDUP((Assumptions!$B$12+Assumptions!$B$14)/$P98,0),""))</f>
        <v/>
      </c>
      <c r="T98" s="36">
        <f>IF(OR($S98="",$N98=""),"",$S98*$N98)</f>
        <v/>
      </c>
      <c r="U98" s="36">
        <f>IF(OR($T98="",$G98=""),"",$T98*$G98)</f>
        <v/>
      </c>
      <c r="V98" s="39">
        <f>IF(COUNTA($A98:$L98)=0,"",IF($A98&lt;&gt;"Yes","EXCLUDED",IF(OR($B98="",$C98="",$D98="",$E98="",$F98="",$G98="",$H98="",$I98="",$J98="",$K98="",$L98=""),"INCOMPLETE",IF(OR(AND($C98="One-Time Job",$E98&lt;&gt;1),AND($C98="Recurring Account",$E98&lt;=0)),"FIX VISIT RATE",IF($P98&lt;=0,"NO POSITIVE MARGIN","READY")))))</f>
        <v/>
      </c>
    </row>
    <row r="99" ht="31" customHeight="1">
      <c r="A99" s="30" t="n"/>
      <c r="B99" s="31" t="n"/>
      <c r="C99" s="30" t="n"/>
      <c r="D99" s="32" t="n"/>
      <c r="E99" s="33" t="n"/>
      <c r="F99" s="32" t="n"/>
      <c r="G99" s="33" t="n"/>
      <c r="H99" s="32" t="n"/>
      <c r="I99" s="32" t="n"/>
      <c r="J99" s="34" t="n"/>
      <c r="K99" s="32" t="n"/>
      <c r="L99" s="34" t="n"/>
      <c r="M99" s="35">
        <f>IF(OR($C99="",$D99=""),"",$D99)</f>
        <v/>
      </c>
      <c r="N99" s="36">
        <f>IF($C99="","",IF($C99="One-Time Job",1,IF($E99&gt;0,$E99,"")))</f>
        <v/>
      </c>
      <c r="O99" s="35">
        <f>IF(OR($M99="",$N99="",$F99="",$G99="",$H99="",$I99="",$J99="",$K99=""),"",$N99*($F99+$G99*$H99+$I99)+$M99*$J99+$K99)</f>
        <v/>
      </c>
      <c r="P99" s="35">
        <f>IF(OR($M99="",$O99=""),"",$M99-$O99)</f>
        <v/>
      </c>
      <c r="Q99" s="37">
        <f>IFERROR($P99/$M99,"")</f>
        <v/>
      </c>
      <c r="R99" s="38">
        <f>IF(OR($P99="",$P99&lt;=0,Assumptions!$B$12=""),"",IFERROR(ROUNDUP(Assumptions!$B$12/$P99,0),""))</f>
        <v/>
      </c>
      <c r="S99" s="38">
        <f>IF(OR($P99="",$P99&lt;=0,Assumptions!$B$12="",Assumptions!$B$14=""),"",IFERROR(ROUNDUP((Assumptions!$B$12+Assumptions!$B$14)/$P99,0),""))</f>
        <v/>
      </c>
      <c r="T99" s="36">
        <f>IF(OR($S99="",$N99=""),"",$S99*$N99)</f>
        <v/>
      </c>
      <c r="U99" s="36">
        <f>IF(OR($T99="",$G99=""),"",$T99*$G99)</f>
        <v/>
      </c>
      <c r="V99" s="39">
        <f>IF(COUNTA($A99:$L99)=0,"",IF($A99&lt;&gt;"Yes","EXCLUDED",IF(OR($B99="",$C99="",$D99="",$E99="",$F99="",$G99="",$H99="",$I99="",$J99="",$K99="",$L99=""),"INCOMPLETE",IF(OR(AND($C99="One-Time Job",$E99&lt;&gt;1),AND($C99="Recurring Account",$E99&lt;=0)),"FIX VISIT RATE",IF($P99&lt;=0,"NO POSITIVE MARGIN","READY")))))</f>
        <v/>
      </c>
    </row>
    <row r="100" ht="31" customHeight="1">
      <c r="A100" s="30" t="n"/>
      <c r="B100" s="31" t="n"/>
      <c r="C100" s="30" t="n"/>
      <c r="D100" s="32" t="n"/>
      <c r="E100" s="33" t="n"/>
      <c r="F100" s="32" t="n"/>
      <c r="G100" s="33" t="n"/>
      <c r="H100" s="32" t="n"/>
      <c r="I100" s="32" t="n"/>
      <c r="J100" s="34" t="n"/>
      <c r="K100" s="32" t="n"/>
      <c r="L100" s="34" t="n"/>
      <c r="M100" s="35">
        <f>IF(OR($C100="",$D100=""),"",$D100)</f>
        <v/>
      </c>
      <c r="N100" s="36">
        <f>IF($C100="","",IF($C100="One-Time Job",1,IF($E100&gt;0,$E100,"")))</f>
        <v/>
      </c>
      <c r="O100" s="35">
        <f>IF(OR($M100="",$N100="",$F100="",$G100="",$H100="",$I100="",$J100="",$K100=""),"",$N100*($F100+$G100*$H100+$I100)+$M100*$J100+$K100)</f>
        <v/>
      </c>
      <c r="P100" s="35">
        <f>IF(OR($M100="",$O100=""),"",$M100-$O100)</f>
        <v/>
      </c>
      <c r="Q100" s="37">
        <f>IFERROR($P100/$M100,"")</f>
        <v/>
      </c>
      <c r="R100" s="38">
        <f>IF(OR($P100="",$P100&lt;=0,Assumptions!$B$12=""),"",IFERROR(ROUNDUP(Assumptions!$B$12/$P100,0),""))</f>
        <v/>
      </c>
      <c r="S100" s="38">
        <f>IF(OR($P100="",$P100&lt;=0,Assumptions!$B$12="",Assumptions!$B$14=""),"",IFERROR(ROUNDUP((Assumptions!$B$12+Assumptions!$B$14)/$P100,0),""))</f>
        <v/>
      </c>
      <c r="T100" s="36">
        <f>IF(OR($S100="",$N100=""),"",$S100*$N100)</f>
        <v/>
      </c>
      <c r="U100" s="36">
        <f>IF(OR($T100="",$G100=""),"",$T100*$G100)</f>
        <v/>
      </c>
      <c r="V100" s="39">
        <f>IF(COUNTA($A100:$L100)=0,"",IF($A100&lt;&gt;"Yes","EXCLUDED",IF(OR($B100="",$C100="",$D100="",$E100="",$F100="",$G100="",$H100="",$I100="",$J100="",$K100="",$L100=""),"INCOMPLETE",IF(OR(AND($C100="One-Time Job",$E100&lt;&gt;1),AND($C100="Recurring Account",$E100&lt;=0)),"FIX VISIT RATE",IF($P100&lt;=0,"NO POSITIVE MARGIN","READY")))))</f>
        <v/>
      </c>
    </row>
    <row r="101" ht="31" customHeight="1">
      <c r="A101" s="30" t="n"/>
      <c r="B101" s="31" t="n"/>
      <c r="C101" s="30" t="n"/>
      <c r="D101" s="32" t="n"/>
      <c r="E101" s="33" t="n"/>
      <c r="F101" s="32" t="n"/>
      <c r="G101" s="33" t="n"/>
      <c r="H101" s="32" t="n"/>
      <c r="I101" s="32" t="n"/>
      <c r="J101" s="34" t="n"/>
      <c r="K101" s="32" t="n"/>
      <c r="L101" s="34" t="n"/>
      <c r="M101" s="35">
        <f>IF(OR($C101="",$D101=""),"",$D101)</f>
        <v/>
      </c>
      <c r="N101" s="36">
        <f>IF($C101="","",IF($C101="One-Time Job",1,IF($E101&gt;0,$E101,"")))</f>
        <v/>
      </c>
      <c r="O101" s="35">
        <f>IF(OR($M101="",$N101="",$F101="",$G101="",$H101="",$I101="",$J101="",$K101=""),"",$N101*($F101+$G101*$H101+$I101)+$M101*$J101+$K101)</f>
        <v/>
      </c>
      <c r="P101" s="35">
        <f>IF(OR($M101="",$O101=""),"",$M101-$O101)</f>
        <v/>
      </c>
      <c r="Q101" s="37">
        <f>IFERROR($P101/$M101,"")</f>
        <v/>
      </c>
      <c r="R101" s="38">
        <f>IF(OR($P101="",$P101&lt;=0,Assumptions!$B$12=""),"",IFERROR(ROUNDUP(Assumptions!$B$12/$P101,0),""))</f>
        <v/>
      </c>
      <c r="S101" s="38">
        <f>IF(OR($P101="",$P101&lt;=0,Assumptions!$B$12="",Assumptions!$B$14=""),"",IFERROR(ROUNDUP((Assumptions!$B$12+Assumptions!$B$14)/$P101,0),""))</f>
        <v/>
      </c>
      <c r="T101" s="36">
        <f>IF(OR($S101="",$N101=""),"",$S101*$N101)</f>
        <v/>
      </c>
      <c r="U101" s="36">
        <f>IF(OR($T101="",$G101=""),"",$T101*$G101)</f>
        <v/>
      </c>
      <c r="V101" s="39">
        <f>IF(COUNTA($A101:$L101)=0,"",IF($A101&lt;&gt;"Yes","EXCLUDED",IF(OR($B101="",$C101="",$D101="",$E101="",$F101="",$G101="",$H101="",$I101="",$J101="",$K101="",$L101=""),"INCOMPLETE",IF(OR(AND($C101="One-Time Job",$E101&lt;&gt;1),AND($C101="Recurring Account",$E101&lt;=0)),"FIX VISIT RATE",IF($P101&lt;=0,"NO POSITIVE MARGIN","READY")))))</f>
        <v/>
      </c>
    </row>
    <row r="102" ht="31" customHeight="1">
      <c r="A102" s="30" t="n"/>
      <c r="B102" s="31" t="n"/>
      <c r="C102" s="30" t="n"/>
      <c r="D102" s="32" t="n"/>
      <c r="E102" s="33" t="n"/>
      <c r="F102" s="32" t="n"/>
      <c r="G102" s="33" t="n"/>
      <c r="H102" s="32" t="n"/>
      <c r="I102" s="32" t="n"/>
      <c r="J102" s="34" t="n"/>
      <c r="K102" s="32" t="n"/>
      <c r="L102" s="34" t="n"/>
      <c r="M102" s="35">
        <f>IF(OR($C102="",$D102=""),"",$D102)</f>
        <v/>
      </c>
      <c r="N102" s="36">
        <f>IF($C102="","",IF($C102="One-Time Job",1,IF($E102&gt;0,$E102,"")))</f>
        <v/>
      </c>
      <c r="O102" s="35">
        <f>IF(OR($M102="",$N102="",$F102="",$G102="",$H102="",$I102="",$J102="",$K102=""),"",$N102*($F102+$G102*$H102+$I102)+$M102*$J102+$K102)</f>
        <v/>
      </c>
      <c r="P102" s="35">
        <f>IF(OR($M102="",$O102=""),"",$M102-$O102)</f>
        <v/>
      </c>
      <c r="Q102" s="37">
        <f>IFERROR($P102/$M102,"")</f>
        <v/>
      </c>
      <c r="R102" s="38">
        <f>IF(OR($P102="",$P102&lt;=0,Assumptions!$B$12=""),"",IFERROR(ROUNDUP(Assumptions!$B$12/$P102,0),""))</f>
        <v/>
      </c>
      <c r="S102" s="38">
        <f>IF(OR($P102="",$P102&lt;=0,Assumptions!$B$12="",Assumptions!$B$14=""),"",IFERROR(ROUNDUP((Assumptions!$B$12+Assumptions!$B$14)/$P102,0),""))</f>
        <v/>
      </c>
      <c r="T102" s="36">
        <f>IF(OR($S102="",$N102=""),"",$S102*$N102)</f>
        <v/>
      </c>
      <c r="U102" s="36">
        <f>IF(OR($T102="",$G102=""),"",$T102*$G102)</f>
        <v/>
      </c>
      <c r="V102" s="39">
        <f>IF(COUNTA($A102:$L102)=0,"",IF($A102&lt;&gt;"Yes","EXCLUDED",IF(OR($B102="",$C102="",$D102="",$E102="",$F102="",$G102="",$H102="",$I102="",$J102="",$K102="",$L102=""),"INCOMPLETE",IF(OR(AND($C102="One-Time Job",$E102&lt;&gt;1),AND($C102="Recurring Account",$E102&lt;=0)),"FIX VISIT RATE",IF($P102&lt;=0,"NO POSITIVE MARGIN","READY")))))</f>
        <v/>
      </c>
    </row>
    <row r="103" ht="31" customHeight="1">
      <c r="A103" s="30" t="n"/>
      <c r="B103" s="31" t="n"/>
      <c r="C103" s="30" t="n"/>
      <c r="D103" s="32" t="n"/>
      <c r="E103" s="33" t="n"/>
      <c r="F103" s="32" t="n"/>
      <c r="G103" s="33" t="n"/>
      <c r="H103" s="32" t="n"/>
      <c r="I103" s="32" t="n"/>
      <c r="J103" s="34" t="n"/>
      <c r="K103" s="32" t="n"/>
      <c r="L103" s="34" t="n"/>
      <c r="M103" s="35">
        <f>IF(OR($C103="",$D103=""),"",$D103)</f>
        <v/>
      </c>
      <c r="N103" s="36">
        <f>IF($C103="","",IF($C103="One-Time Job",1,IF($E103&gt;0,$E103,"")))</f>
        <v/>
      </c>
      <c r="O103" s="35">
        <f>IF(OR($M103="",$N103="",$F103="",$G103="",$H103="",$I103="",$J103="",$K103=""),"",$N103*($F103+$G103*$H103+$I103)+$M103*$J103+$K103)</f>
        <v/>
      </c>
      <c r="P103" s="35">
        <f>IF(OR($M103="",$O103=""),"",$M103-$O103)</f>
        <v/>
      </c>
      <c r="Q103" s="37">
        <f>IFERROR($P103/$M103,"")</f>
        <v/>
      </c>
      <c r="R103" s="38">
        <f>IF(OR($P103="",$P103&lt;=0,Assumptions!$B$12=""),"",IFERROR(ROUNDUP(Assumptions!$B$12/$P103,0),""))</f>
        <v/>
      </c>
      <c r="S103" s="38">
        <f>IF(OR($P103="",$P103&lt;=0,Assumptions!$B$12="",Assumptions!$B$14=""),"",IFERROR(ROUNDUP((Assumptions!$B$12+Assumptions!$B$14)/$P103,0),""))</f>
        <v/>
      </c>
      <c r="T103" s="36">
        <f>IF(OR($S103="",$N103=""),"",$S103*$N103)</f>
        <v/>
      </c>
      <c r="U103" s="36">
        <f>IF(OR($T103="",$G103=""),"",$T103*$G103)</f>
        <v/>
      </c>
      <c r="V103" s="39">
        <f>IF(COUNTA($A103:$L103)=0,"",IF($A103&lt;&gt;"Yes","EXCLUDED",IF(OR($B103="",$C103="",$D103="",$E103="",$F103="",$G103="",$H103="",$I103="",$J103="",$K103="",$L103=""),"INCOMPLETE",IF(OR(AND($C103="One-Time Job",$E103&lt;&gt;1),AND($C103="Recurring Account",$E103&lt;=0)),"FIX VISIT RATE",IF($P103&lt;=0,"NO POSITIVE MARGIN","READY")))))</f>
        <v/>
      </c>
    </row>
    <row r="104" ht="31" customHeight="1">
      <c r="A104" s="30" t="n"/>
      <c r="B104" s="31" t="n"/>
      <c r="C104" s="30" t="n"/>
      <c r="D104" s="32" t="n"/>
      <c r="E104" s="33" t="n"/>
      <c r="F104" s="32" t="n"/>
      <c r="G104" s="33" t="n"/>
      <c r="H104" s="32" t="n"/>
      <c r="I104" s="32" t="n"/>
      <c r="J104" s="34" t="n"/>
      <c r="K104" s="32" t="n"/>
      <c r="L104" s="34" t="n"/>
      <c r="M104" s="35">
        <f>IF(OR($C104="",$D104=""),"",$D104)</f>
        <v/>
      </c>
      <c r="N104" s="36">
        <f>IF($C104="","",IF($C104="One-Time Job",1,IF($E104&gt;0,$E104,"")))</f>
        <v/>
      </c>
      <c r="O104" s="35">
        <f>IF(OR($M104="",$N104="",$F104="",$G104="",$H104="",$I104="",$J104="",$K104=""),"",$N104*($F104+$G104*$H104+$I104)+$M104*$J104+$K104)</f>
        <v/>
      </c>
      <c r="P104" s="35">
        <f>IF(OR($M104="",$O104=""),"",$M104-$O104)</f>
        <v/>
      </c>
      <c r="Q104" s="37">
        <f>IFERROR($P104/$M104,"")</f>
        <v/>
      </c>
      <c r="R104" s="38">
        <f>IF(OR($P104="",$P104&lt;=0,Assumptions!$B$12=""),"",IFERROR(ROUNDUP(Assumptions!$B$12/$P104,0),""))</f>
        <v/>
      </c>
      <c r="S104" s="38">
        <f>IF(OR($P104="",$P104&lt;=0,Assumptions!$B$12="",Assumptions!$B$14=""),"",IFERROR(ROUNDUP((Assumptions!$B$12+Assumptions!$B$14)/$P104,0),""))</f>
        <v/>
      </c>
      <c r="T104" s="36">
        <f>IF(OR($S104="",$N104=""),"",$S104*$N104)</f>
        <v/>
      </c>
      <c r="U104" s="36">
        <f>IF(OR($T104="",$G104=""),"",$T104*$G104)</f>
        <v/>
      </c>
      <c r="V104" s="39">
        <f>IF(COUNTA($A104:$L104)=0,"",IF($A104&lt;&gt;"Yes","EXCLUDED",IF(OR($B104="",$C104="",$D104="",$E104="",$F104="",$G104="",$H104="",$I104="",$J104="",$K104="",$L104=""),"INCOMPLETE",IF(OR(AND($C104="One-Time Job",$E104&lt;&gt;1),AND($C104="Recurring Account",$E104&lt;=0)),"FIX VISIT RATE",IF($P104&lt;=0,"NO POSITIVE MARGIN","READY")))))</f>
        <v/>
      </c>
    </row>
    <row r="105" ht="31" customHeight="1">
      <c r="A105" s="30" t="n"/>
      <c r="B105" s="31" t="n"/>
      <c r="C105" s="30" t="n"/>
      <c r="D105" s="32" t="n"/>
      <c r="E105" s="33" t="n"/>
      <c r="F105" s="32" t="n"/>
      <c r="G105" s="33" t="n"/>
      <c r="H105" s="32" t="n"/>
      <c r="I105" s="32" t="n"/>
      <c r="J105" s="34" t="n"/>
      <c r="K105" s="32" t="n"/>
      <c r="L105" s="34" t="n"/>
      <c r="M105" s="35">
        <f>IF(OR($C105="",$D105=""),"",$D105)</f>
        <v/>
      </c>
      <c r="N105" s="36">
        <f>IF($C105="","",IF($C105="One-Time Job",1,IF($E105&gt;0,$E105,"")))</f>
        <v/>
      </c>
      <c r="O105" s="35">
        <f>IF(OR($M105="",$N105="",$F105="",$G105="",$H105="",$I105="",$J105="",$K105=""),"",$N105*($F105+$G105*$H105+$I105)+$M105*$J105+$K105)</f>
        <v/>
      </c>
      <c r="P105" s="35">
        <f>IF(OR($M105="",$O105=""),"",$M105-$O105)</f>
        <v/>
      </c>
      <c r="Q105" s="37">
        <f>IFERROR($P105/$M105,"")</f>
        <v/>
      </c>
      <c r="R105" s="38">
        <f>IF(OR($P105="",$P105&lt;=0,Assumptions!$B$12=""),"",IFERROR(ROUNDUP(Assumptions!$B$12/$P105,0),""))</f>
        <v/>
      </c>
      <c r="S105" s="38">
        <f>IF(OR($P105="",$P105&lt;=0,Assumptions!$B$12="",Assumptions!$B$14=""),"",IFERROR(ROUNDUP((Assumptions!$B$12+Assumptions!$B$14)/$P105,0),""))</f>
        <v/>
      </c>
      <c r="T105" s="36">
        <f>IF(OR($S105="",$N105=""),"",$S105*$N105)</f>
        <v/>
      </c>
      <c r="U105" s="36">
        <f>IF(OR($T105="",$G105=""),"",$T105*$G105)</f>
        <v/>
      </c>
      <c r="V105" s="39">
        <f>IF(COUNTA($A105:$L105)=0,"",IF($A105&lt;&gt;"Yes","EXCLUDED",IF(OR($B105="",$C105="",$D105="",$E105="",$F105="",$G105="",$H105="",$I105="",$J105="",$K105="",$L105=""),"INCOMPLETE",IF(OR(AND($C105="One-Time Job",$E105&lt;&gt;1),AND($C105="Recurring Account",$E105&lt;=0)),"FIX VISIT RATE",IF($P105&lt;=0,"NO POSITIVE MARGIN","READY")))))</f>
        <v/>
      </c>
    </row>
    <row r="106" ht="31" customHeight="1">
      <c r="A106" s="30" t="n"/>
      <c r="B106" s="31" t="n"/>
      <c r="C106" s="30" t="n"/>
      <c r="D106" s="32" t="n"/>
      <c r="E106" s="33" t="n"/>
      <c r="F106" s="32" t="n"/>
      <c r="G106" s="33" t="n"/>
      <c r="H106" s="32" t="n"/>
      <c r="I106" s="32" t="n"/>
      <c r="J106" s="34" t="n"/>
      <c r="K106" s="32" t="n"/>
      <c r="L106" s="34" t="n"/>
      <c r="M106" s="35">
        <f>IF(OR($C106="",$D106=""),"",$D106)</f>
        <v/>
      </c>
      <c r="N106" s="36">
        <f>IF($C106="","",IF($C106="One-Time Job",1,IF($E106&gt;0,$E106,"")))</f>
        <v/>
      </c>
      <c r="O106" s="35">
        <f>IF(OR($M106="",$N106="",$F106="",$G106="",$H106="",$I106="",$J106="",$K106=""),"",$N106*($F106+$G106*$H106+$I106)+$M106*$J106+$K106)</f>
        <v/>
      </c>
      <c r="P106" s="35">
        <f>IF(OR($M106="",$O106=""),"",$M106-$O106)</f>
        <v/>
      </c>
      <c r="Q106" s="37">
        <f>IFERROR($P106/$M106,"")</f>
        <v/>
      </c>
      <c r="R106" s="38">
        <f>IF(OR($P106="",$P106&lt;=0,Assumptions!$B$12=""),"",IFERROR(ROUNDUP(Assumptions!$B$12/$P106,0),""))</f>
        <v/>
      </c>
      <c r="S106" s="38">
        <f>IF(OR($P106="",$P106&lt;=0,Assumptions!$B$12="",Assumptions!$B$14=""),"",IFERROR(ROUNDUP((Assumptions!$B$12+Assumptions!$B$14)/$P106,0),""))</f>
        <v/>
      </c>
      <c r="T106" s="36">
        <f>IF(OR($S106="",$N106=""),"",$S106*$N106)</f>
        <v/>
      </c>
      <c r="U106" s="36">
        <f>IF(OR($T106="",$G106=""),"",$T106*$G106)</f>
        <v/>
      </c>
      <c r="V106" s="39">
        <f>IF(COUNTA($A106:$L106)=0,"",IF($A106&lt;&gt;"Yes","EXCLUDED",IF(OR($B106="",$C106="",$D106="",$E106="",$F106="",$G106="",$H106="",$I106="",$J106="",$K106="",$L106=""),"INCOMPLETE",IF(OR(AND($C106="One-Time Job",$E106&lt;&gt;1),AND($C106="Recurring Account",$E106&lt;=0)),"FIX VISIT RATE",IF($P106&lt;=0,"NO POSITIVE MARGIN","READY")))))</f>
        <v/>
      </c>
    </row>
  </sheetData>
  <autoFilter ref="A6:V106"/>
  <mergeCells count="1">
    <mergeCell ref="A1:V1"/>
  </mergeCells>
  <conditionalFormatting sqref="A7:V106">
    <cfRule type="expression" priority="1" dxfId="1" stopIfTrue="1">
      <formula>AND($A7="Yes",OR($V7="INCOMPLETE",$V7="FIX VISIT RATE",$V7="NO POSITIVE MARGIN"))</formula>
    </cfRule>
    <cfRule type="expression" priority="2" dxfId="2">
      <formula>$V7="EXCLUDED"</formula>
    </cfRule>
  </conditionalFormatting>
  <conditionalFormatting sqref="P7:P106">
    <cfRule type="expression" priority="3" dxfId="1">
      <formula>AND($P7&lt;&gt;"",$P7&lt;=0)</formula>
    </cfRule>
  </conditionalFormatting>
  <dataValidations count="9">
    <dataValidation sqref="A7:A106" showDropDown="0" showInputMessage="0" showErrorMessage="1" allowBlank="0" errorTitle="Invalid plan selection" error="Select Yes or No, or leave the cell blank." type="list">
      <formula1>"Yes,No"</formula1>
    </dataValidation>
    <dataValidation sqref="C7:C106" showDropDown="0" showInputMessage="0" showErrorMessage="1" allowBlank="0" errorTitle="Invalid planning basis" error="Select One-Time Job or Recurring Account, or leave the cell blank." type="list">
      <formula1>"One-Time Job,Recurring Account"</formula1>
    </dataValidation>
    <dataValidation sqref="D7:D106" showDropDown="0" showInputMessage="0" showErrorMessage="1" allowBlank="0" errorTitle="Invalid average charge" error="Enter a charge greater than $0.00 and no more than $100,000.00, or leave the cell blank." type="decimal" operator="between">
      <formula1>0.000000001</formula1>
      <formula2>100000</formula2>
    </dataValidation>
    <dataValidation sqref="E7:E106" showDropDown="0" showInputMessage="0" showErrorMessage="1" allowBlank="0" errorTitle="Invalid visit rate" error="Use 1 for a one-time job. For a recurring account, enter more than 0 and no more than 31." type="custom">
      <formula1>=OR($E7="",AND($C7="One-Time Job",$E7=1),AND($C7="Recurring Account",$E7&gt;0,$E7&lt;=31))</formula1>
    </dataValidation>
    <dataValidation sqref="F7:F106 I7:I106 K7:K106" showDropDown="0" showInputMessage="0" showErrorMessage="1" allowBlank="0" errorTitle="Invalid variable cost" error="Enter a cost from $0.00 to $10,000.00, or leave the cell blank." type="decimal" operator="between">
      <formula1>0</formula1>
      <formula2>10000</formula2>
    </dataValidation>
    <dataValidation sqref="G7:G106" showDropDown="0" showInputMessage="0" showErrorMessage="1" allowBlank="0" errorTitle="Invalid labor hours" error="Enter hours from 0 to 24, or leave the cell blank." type="decimal" operator="between">
      <formula1>0</formula1>
      <formula2>24</formula2>
    </dataValidation>
    <dataValidation sqref="H7:H106" showDropDown="0" showInputMessage="0" showErrorMessage="1" allowBlank="0" errorTitle="Invalid labor rate" error="Enter a loaded labor rate from $0.00 to $500.00 per hour, or leave the cell blank." type="decimal" operator="between">
      <formula1>0</formula1>
      <formula2>500</formula2>
    </dataValidation>
    <dataValidation sqref="J7:J106" showDropDown="0" showInputMessage="0" showErrorMessage="1" allowBlank="0" errorTitle="Invalid revenue-linked cost" error="Enter a percentage from 0% to 50%, or leave the cell blank." type="decimal" operator="between">
      <formula1>0</formula1>
      <formula2>0.5</formula2>
    </dataValidation>
    <dataValidation sqref="L7:L106" showDropDown="0" showInputMessage="0" showErrorMessage="1" allowBlank="0" errorTitle="Invalid plan mix" error="Enter a percentage from 0% to 100%, or leave the cell blank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2026-09-11T01:18:03Z</dcterms:created>
  <dcterms:modified xmlns:dcterms="http://purl.org/dc/terms/" xmlns:xsi="http://www.w3.org/2001/XMLSchema-instance" xsi:type="dcterms:W3CDTF">2026-09-11T01:18:04+00:00Z</dcterms:modified>
</cp:coreProperties>
</file>