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'Renewals'!$A$4:$V$154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6E"/>
      <sz val="9"/>
    </font>
    <font>
      <name val="Calibri"/>
      <b val="1"/>
      <color rgb="00FFFFFF"/>
      <sz val="10"/>
    </font>
    <font>
      <name val="Calibri"/>
      <color rgb="0024343A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24343A"/>
        <sz val="10"/>
      </font>
      <fill>
        <patternFill patternType="solid">
          <fgColor rgb="00E6EC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Contracts by Review Band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Contracts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Review band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2700000" cy="15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22" customWidth="1" min="4" max="4"/>
    <col width="16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Contract Renewal Summary</t>
        </is>
      </c>
      <c r="B1" s="32" t="n"/>
      <c r="C1" s="32" t="n"/>
      <c r="D1" s="32" t="n"/>
      <c r="E1" s="32" t="n"/>
      <c r="F1" s="32" t="n"/>
      <c r="G1" s="32" t="n"/>
      <c r="H1" s="33" t="n"/>
    </row>
    <row r="2" ht="30" customHeight="1">
      <c r="A2" s="2" t="inlineStr">
        <is>
          <t>Indicators are calculated from entered renewal records. Alerts are planning prompts for human follow-up.</t>
        </is>
      </c>
    </row>
    <row r="3"/>
    <row r="4" ht="30" customHeight="1">
      <c r="A4" s="3" t="inlineStr">
        <is>
          <t>Indicator</t>
        </is>
      </c>
      <c r="B4" s="3" t="inlineStr">
        <is>
          <t>Calculated Value</t>
        </is>
      </c>
      <c r="D4" s="3" t="inlineStr">
        <is>
          <t>Review Band</t>
        </is>
      </c>
      <c r="E4" s="3" t="inlineStr">
        <is>
          <t>Contract Count</t>
        </is>
      </c>
    </row>
    <row r="5">
      <c r="A5" s="4" t="inlineStr">
        <is>
          <t>Contracts entered</t>
        </is>
      </c>
      <c r="B5" s="5">
        <f>COUNTIF(Renewals!$A$5:$A$154,"&lt;&gt;")</f>
        <v/>
      </c>
      <c r="D5" s="4" t="inlineStr">
        <is>
          <t>Completed</t>
        </is>
      </c>
      <c r="E5" s="5">
        <f>COUNTIF(Renewals!$U$5:$U$154,D5)</f>
        <v/>
      </c>
    </row>
    <row r="6">
      <c r="A6" s="6" t="inlineStr">
        <is>
          <t>Open renewal records</t>
        </is>
      </c>
      <c r="B6" s="7">
        <f>COUNTIFS(Renewals!$A$5:$A$154,"&lt;&gt;",Renewals!$O$5:$O$154,"&lt;&gt;Renewed",Renewals!$O$5:$O$154,"&lt;&gt;Lost")</f>
        <v/>
      </c>
      <c r="D6" s="6" t="inlineStr">
        <is>
          <t>Closed</t>
        </is>
      </c>
      <c r="E6" s="7">
        <f>COUNTIF(Renewals!$U$5:$U$154,D6)</f>
        <v/>
      </c>
    </row>
    <row r="7">
      <c r="A7" s="4" t="inlineStr">
        <is>
          <t>Expiring within review horizon</t>
        </is>
      </c>
      <c r="B7" s="5">
        <f>IFERROR(SUMPRODUCT(--(Renewals!$A$5:$A$154&lt;&gt;""),--(Renewals!$I$5:$I$154&gt;=TODAY()),--(Renewals!$I$5:$I$154&lt;=TODAY()+Assumptions!$B$5),--(Renewals!$O$5:$O$154&lt;&gt;"Renewed"),--(Renewals!$O$5:$O$154&lt;&gt;"Lost")),0)</f>
        <v/>
      </c>
      <c r="D7" s="4" t="inlineStr">
        <is>
          <t>Expired - Check</t>
        </is>
      </c>
      <c r="E7" s="5">
        <f>COUNTIF(Renewals!$U$5:$U$154,D7)</f>
        <v/>
      </c>
    </row>
    <row r="8">
      <c r="A8" s="6" t="inlineStr">
        <is>
          <t>Urgent future expirations</t>
        </is>
      </c>
      <c r="B8" s="7">
        <f>IFERROR(SUMPRODUCT(--(Renewals!$A$5:$A$154&lt;&gt;""),--(Renewals!$I$5:$I$154&gt;=TODAY()),--(Renewals!$I$5:$I$154&lt;=TODAY()+Assumptions!$B$7),--(Renewals!$O$5:$O$154&lt;&gt;"Renewed"),--(Renewals!$O$5:$O$154&lt;&gt;"Lost")),0)</f>
        <v/>
      </c>
      <c r="D8" s="6" t="inlineStr">
        <is>
          <t>Urgent</t>
        </is>
      </c>
      <c r="E8" s="7">
        <f>COUNTIF(Renewals!$U$5:$U$154,D8)</f>
        <v/>
      </c>
    </row>
    <row r="9">
      <c r="A9" s="4" t="inlineStr">
        <is>
          <t>Expired agreements needing a check</t>
        </is>
      </c>
      <c r="B9" s="5">
        <f>IFERROR(SUMPRODUCT(--(Renewals!$A$5:$A$154&lt;&gt;""),--(Renewals!$I$5:$I$154&lt;&gt;""),--(Renewals!$I$5:$I$154&lt;TODAY()),--(Renewals!$O$5:$O$154&lt;&gt;"Renewed"),--(Renewals!$O$5:$O$154&lt;&gt;"Lost")),0)</f>
        <v/>
      </c>
      <c r="D9" s="4" t="inlineStr">
        <is>
          <t>Review Window</t>
        </is>
      </c>
      <c r="E9" s="5">
        <f>COUNTIF(Renewals!$U$5:$U$154,D9)</f>
        <v/>
      </c>
    </row>
    <row r="10">
      <c r="A10" s="6" t="inlineStr">
        <is>
          <t>Outreach not recorded within horizon</t>
        </is>
      </c>
      <c r="B10" s="7">
        <f>IFERROR(SUMPRODUCT(--(Renewals!$A$5:$A$154&lt;&gt;""),--(Renewals!$I$5:$I$154&gt;=TODAY()),--(Renewals!$I$5:$I$154&lt;=TODAY()+Assumptions!$B$5),--(Renewals!$M$5:$M$154=""),--(Renewals!$O$5:$O$154&lt;&gt;"Renewed"),--(Renewals!$O$5:$O$154&lt;&gt;"Lost")),0)</f>
        <v/>
      </c>
      <c r="D10" s="6" t="inlineStr">
        <is>
          <t>Later</t>
        </is>
      </c>
      <c r="E10" s="7">
        <f>COUNTIF(Renewals!$U$5:$U$154,D10)</f>
        <v/>
      </c>
    </row>
    <row r="11">
      <c r="A11" s="4" t="inlineStr">
        <is>
          <t>Decisions past due</t>
        </is>
      </c>
      <c r="B11" s="5">
        <f>IFERROR(SUMPRODUCT(--(Renewals!$A$5:$A$154&lt;&gt;""),--(Renewals!$N$5:$N$154&lt;&gt;""),--(Renewals!$N$5:$N$154&lt;TODAY()),--(Renewals!$P$5:$P$154=""),--(Renewals!$O$5:$O$154&lt;&gt;"Renewed"),--(Renewals!$O$5:$O$154&lt;&gt;"Lost")),0)</f>
        <v/>
      </c>
      <c r="D11" s="4" t="inlineStr">
        <is>
          <t>Missing Date</t>
        </is>
      </c>
      <c r="E11" s="5">
        <f>COUNTIF(Renewals!$U$5:$U$154,D11)</f>
        <v/>
      </c>
    </row>
    <row r="12">
      <c r="A12" s="6" t="inlineStr">
        <is>
          <t>Current annual amount</t>
        </is>
      </c>
      <c r="B12" s="34">
        <f>SUM(Renewals!$J$5:$J$154)</f>
        <v/>
      </c>
    </row>
    <row r="13">
      <c r="A13" s="4" t="inlineStr">
        <is>
          <t>Open proposed annual amount</t>
        </is>
      </c>
      <c r="B13" s="35">
        <f>IFERROR(SUMIFS(Renewals!$L$5:$L$154,Renewals!$A$5:$A$154,"&lt;&gt;",Renewals!$O$5:$O$154,"&lt;&gt;Renewed",Renewals!$O$5:$O$154,"&lt;&gt;Lost"),0)</f>
        <v/>
      </c>
    </row>
    <row r="14">
      <c r="A14" s="6" t="inlineStr">
        <is>
          <t>Renewed annual amount</t>
        </is>
      </c>
      <c r="B14" s="34">
        <f>IFERROR(SUMIF(Renewals!$O$5:$O$154,"Renewed",Renewals!$S$5:$S$154),0)</f>
        <v/>
      </c>
    </row>
    <row r="15">
      <c r="A15" s="4" t="inlineStr">
        <is>
          <t>Closed decisions</t>
        </is>
      </c>
      <c r="B15" s="5">
        <f>COUNTIF(Renewals!$O$5:$O$154,"Renewed")+COUNTIF(Renewals!$O$5:$O$154,"Lost")</f>
        <v/>
      </c>
    </row>
    <row r="16">
      <c r="A16" s="6" t="inlineStr">
        <is>
          <t>Renewal decision rate</t>
        </is>
      </c>
      <c r="B16" s="10">
        <f>IFERROR(COUNTIF(Renewals!$O$5:$O$154,"Renewed")/(COUNTIF(Renewals!$O$5:$O$154,"Renewed")+COUNTIF(Renewals!$O$5:$O$154,"Lost")),"")</f>
        <v/>
      </c>
    </row>
  </sheetData>
  <mergeCells count="1">
    <mergeCell ref="A1:H1"/>
  </mergeCells>
  <conditionalFormatting sqref="A7:B11">
    <cfRule type="expression" priority="1" dxfId="0">
      <formula>$B7&gt;0</formula>
    </cfRule>
  </conditionalFormatting>
  <conditionalFormatting sqref="A14:B14">
    <cfRule type="expression" priority="2" dxfId="1">
      <formula>$B14&gt;0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7" customWidth="1" min="2" max="2"/>
    <col width="24" customWidth="1" min="3" max="3"/>
    <col width="32" customWidth="1" min="4" max="4"/>
    <col width="24" customWidth="1" min="5" max="5"/>
    <col width="23" customWidth="1" min="6" max="6"/>
    <col width="23" customWidth="1" min="7" max="7"/>
    <col width="15" customWidth="1" min="8" max="8"/>
    <col width="17" customWidth="1" min="9" max="9"/>
    <col width="18" customWidth="1" min="10" max="10"/>
    <col width="15" customWidth="1" min="11" max="11"/>
    <col width="19" customWidth="1" min="12" max="12"/>
    <col width="15" customWidth="1" min="13" max="13"/>
    <col width="15" customWidth="1" min="14" max="14"/>
    <col width="20" customWidth="1" min="15" max="15"/>
    <col width="15" customWidth="1" min="16" max="16"/>
    <col width="15" customWidth="1" min="17" max="17"/>
    <col width="18" customWidth="1" min="18" max="18"/>
    <col width="19" customWidth="1" min="19" max="19"/>
    <col width="17" customWidth="1" min="20" max="20"/>
    <col width="18" customWidth="1" min="21" max="21"/>
    <col width="34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</cols>
  <sheetData>
    <row r="1" ht="28" customHeight="1">
      <c r="A1" s="1" t="inlineStr">
        <is>
          <t>Pest Control Contract Renewal Tracker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3" t="n"/>
    </row>
    <row r="2" ht="30" customHeight="1">
      <c r="A2" s="2" t="inlineStr">
        <is>
          <t>Yellow cells are editable. Calculated alerts prompt human review. All sample customers, sites, employees, routes, and records are fictional.</t>
        </is>
      </c>
    </row>
    <row r="3"/>
    <row r="4" ht="42" customHeight="1">
      <c r="A4" s="11" t="inlineStr">
        <is>
          <t>Customer</t>
        </is>
      </c>
      <c r="B4" s="11" t="inlineStr">
        <is>
          <t>Service Site</t>
        </is>
      </c>
      <c r="C4" s="11" t="inlineStr">
        <is>
          <t>Pest Concern</t>
        </is>
      </c>
      <c r="D4" s="11" t="inlineStr">
        <is>
          <t>Service</t>
        </is>
      </c>
      <c r="E4" s="11" t="inlineStr">
        <is>
          <t>Route</t>
        </is>
      </c>
      <c r="F4" s="11" t="inlineStr">
        <is>
          <t>Technician</t>
        </is>
      </c>
      <c r="G4" s="11" t="inlineStr">
        <is>
          <t>Renewal Owner</t>
        </is>
      </c>
      <c r="H4" s="11" t="inlineStr">
        <is>
          <t>Contract Start</t>
        </is>
      </c>
      <c r="I4" s="11" t="inlineStr">
        <is>
          <t>Contract Expiration</t>
        </is>
      </c>
      <c r="J4" s="11" t="inlineStr">
        <is>
          <t>Current Annual Amount</t>
        </is>
      </c>
      <c r="K4" s="11" t="inlineStr">
        <is>
          <t>Price Review %</t>
        </is>
      </c>
      <c r="L4" s="11" t="inlineStr">
        <is>
          <t>Proposed Annual Amount</t>
        </is>
      </c>
      <c r="M4" s="11" t="inlineStr">
        <is>
          <t>Outreach Date</t>
        </is>
      </c>
      <c r="N4" s="11" t="inlineStr">
        <is>
          <t>Decision Due</t>
        </is>
      </c>
      <c r="O4" s="11" t="inlineStr">
        <is>
          <t>Renewal Status</t>
        </is>
      </c>
      <c r="P4" s="11" t="inlineStr">
        <is>
          <t>Decision Date</t>
        </is>
      </c>
      <c r="Q4" s="11" t="inlineStr">
        <is>
          <t>Renewed Start</t>
        </is>
      </c>
      <c r="R4" s="11" t="inlineStr">
        <is>
          <t>Renewed Expiration</t>
        </is>
      </c>
      <c r="S4" s="11" t="inlineStr">
        <is>
          <t>Renewed Annual Amount</t>
        </is>
      </c>
      <c r="T4" s="11" t="inlineStr">
        <is>
          <t>Days to Expiration</t>
        </is>
      </c>
      <c r="U4" s="11" t="inlineStr">
        <is>
          <t>Review Band</t>
        </is>
      </c>
      <c r="V4" s="11" t="inlineStr">
        <is>
          <t>Next Action</t>
        </is>
      </c>
    </row>
    <row r="5">
      <c r="A5" s="12" t="inlineStr">
        <is>
          <t>Fictional Acorn Bakery LLC</t>
        </is>
      </c>
      <c r="B5" s="12" t="inlineStr">
        <is>
          <t>Fictional Acorn Site — Sampletown, TX</t>
        </is>
      </c>
      <c r="C5" s="12" t="inlineStr">
        <is>
          <t>Stored product insects</t>
        </is>
      </c>
      <c r="D5" s="12" t="inlineStr">
        <is>
          <t>Commercial pest monitoring</t>
        </is>
      </c>
      <c r="E5" s="13" t="inlineStr">
        <is>
          <t>Fictional Route North</t>
        </is>
      </c>
      <c r="F5" s="13" t="inlineStr">
        <is>
          <t>Fictional Tech Rowan</t>
        </is>
      </c>
      <c r="G5" s="13" t="inlineStr">
        <is>
          <t>Fictional Owner Avery</t>
        </is>
      </c>
      <c r="H5" s="36" t="n">
        <v>45922</v>
      </c>
      <c r="I5" s="36" t="n">
        <v>46286</v>
      </c>
      <c r="J5" s="37" t="n">
        <v>2400</v>
      </c>
      <c r="K5" s="16" t="n">
        <v>0.04</v>
      </c>
      <c r="L5" s="38">
        <f>IF(OR($A5="",$J5="",$K5=""),"",IFERROR($J5*(1+$K5),""))</f>
        <v/>
      </c>
      <c r="M5" s="36" t="n"/>
      <c r="N5" s="39">
        <f>IF(OR($A5="",$I5=""),"",IFERROR($I5-Assumptions!$B$6,""))</f>
        <v/>
      </c>
      <c r="O5" s="13" t="inlineStr">
        <is>
          <t>Not Started</t>
        </is>
      </c>
      <c r="P5" s="36" t="n"/>
      <c r="Q5" s="36" t="n"/>
      <c r="R5" s="36" t="n"/>
      <c r="S5" s="37" t="n"/>
      <c r="T5" s="19">
        <f>IF(OR($A5="",$I5=""),"",IFERROR($I5-TODAY(),""))</f>
        <v/>
      </c>
      <c r="U5" s="20">
        <f>IF($A5="","",IF($O5="Renewed","Completed",IF($O5="Lost","Closed",IF($I5="","Missing Date",IF($T5&lt;0,"Expired - Check",IF($T5&lt;=Assumptions!$B$7,"Urgent",IF($T5&lt;=Assumptions!$B$5,"Review Window","Later")))))))</f>
        <v/>
      </c>
      <c r="V5" s="21">
        <f>IF($A5="","",IF($O5="Renewed",IF(OR($Q5="",$R5="",$S5=""),"Complete renewed terms","No open renewal action"),IF($O5="Lost","No open renewal action",IF($I5="","Enter expiration date",IF($I5&lt;TODAY(),"Human check: expired agreement",IF(AND($M5="",$T5&lt;=Assumptions!$B$5),"Plan customer outreach",IF(AND($N5&lt;TODAY(),$P5=""),"Human check: decision overdue",IF($T5&lt;=Assumptions!$B$7,"Human check: urgent renewal",IF($T5&lt;=Assumptions!$B$5,"Review pricing and next step","Monitor")))))))))</f>
        <v/>
      </c>
      <c r="X5">
        <f>IFERROR(IF(Assumptions!D5="","",Assumptions!D5),"")</f>
        <v/>
      </c>
      <c r="Y5">
        <f>IFERROR(IF(Assumptions!E5="","",Assumptions!E5),"")</f>
        <v/>
      </c>
      <c r="Z5">
        <f>IFERROR(IF(Assumptions!F5="","",Assumptions!F5),"")</f>
        <v/>
      </c>
      <c r="AA5">
        <f>IFERROR(IF(Assumptions!G5="","",Assumptions!G5),"")</f>
        <v/>
      </c>
      <c r="AB5">
        <f>IFERROR(IF(Assumptions!H5="","",Assumptions!H5),"")</f>
        <v/>
      </c>
      <c r="AC5">
        <f>IFERROR(IF(Assumptions!I5="","",Assumptions!I5),"")</f>
        <v/>
      </c>
      <c r="AD5">
        <f>Assumptions!$B$10</f>
        <v/>
      </c>
    </row>
    <row r="6">
      <c r="A6" s="12" t="inlineStr">
        <is>
          <t>Fictional Blue Lantern Cafe LLC</t>
        </is>
      </c>
      <c r="B6" s="12" t="inlineStr">
        <is>
          <t>Fictional Blue Lantern Site — Example City, FL</t>
        </is>
      </c>
      <c r="C6" s="12" t="inlineStr">
        <is>
          <t>Fly activity</t>
        </is>
      </c>
      <c r="D6" s="12" t="inlineStr">
        <is>
          <t>Recurring interior and exterior</t>
        </is>
      </c>
      <c r="E6" s="13" t="inlineStr">
        <is>
          <t>Fictional Route South</t>
        </is>
      </c>
      <c r="F6" s="13" t="inlineStr">
        <is>
          <t>Fictional Tech Casey</t>
        </is>
      </c>
      <c r="G6" s="13" t="inlineStr">
        <is>
          <t>Fictional Owner Riley</t>
        </is>
      </c>
      <c r="H6" s="36" t="n">
        <v>45942</v>
      </c>
      <c r="I6" s="36" t="n">
        <v>46306</v>
      </c>
      <c r="J6" s="37" t="n">
        <v>1800</v>
      </c>
      <c r="K6" s="16" t="n">
        <v>0.25</v>
      </c>
      <c r="L6" s="40">
        <f>IF(OR($A6="",$J6="",$K6=""),"",IFERROR($J6*(1+$K6),""))</f>
        <v/>
      </c>
      <c r="M6" s="36" t="n"/>
      <c r="N6" s="41">
        <f>IF(OR($A6="",$I6=""),"",IFERROR($I6-Assumptions!$B$6,""))</f>
        <v/>
      </c>
      <c r="O6" s="13" t="inlineStr">
        <is>
          <t>Outreach Planned</t>
        </is>
      </c>
      <c r="P6" s="36" t="n"/>
      <c r="Q6" s="36" t="n"/>
      <c r="R6" s="36" t="n"/>
      <c r="S6" s="37" t="n"/>
      <c r="T6" s="24">
        <f>IF(OR($A6="",$I6=""),"",IFERROR($I6-TODAY(),""))</f>
        <v/>
      </c>
      <c r="U6" s="25">
        <f>IF($A6="","",IF($O6="Renewed","Completed",IF($O6="Lost","Closed",IF($I6="","Missing Date",IF($T6&lt;0,"Expired - Check",IF($T6&lt;=Assumptions!$B$7,"Urgent",IF($T6&lt;=Assumptions!$B$5,"Review Window","Later")))))))</f>
        <v/>
      </c>
      <c r="V6" s="26">
        <f>IF($A6="","",IF($O6="Renewed",IF(OR($Q6="",$R6="",$S6=""),"Complete renewed terms","No open renewal action"),IF($O6="Lost","No open renewal action",IF($I6="","Enter expiration date",IF($I6&lt;TODAY(),"Human check: expired agreement",IF(AND($M6="",$T6&lt;=Assumptions!$B$5),"Plan customer outreach",IF(AND($N6&lt;TODAY(),$P6=""),"Human check: decision overdue",IF($T6&lt;=Assumptions!$B$7,"Human check: urgent renewal",IF($T6&lt;=Assumptions!$B$5,"Review pricing and next step","Monitor")))))))))</f>
        <v/>
      </c>
      <c r="X6">
        <f>IFERROR(IF(Assumptions!D6="","",Assumptions!D6),"")</f>
        <v/>
      </c>
      <c r="Y6">
        <f>IFERROR(IF(Assumptions!E6="","",Assumptions!E6),"")</f>
        <v/>
      </c>
      <c r="Z6">
        <f>IFERROR(IF(Assumptions!F6="","",Assumptions!F6),"")</f>
        <v/>
      </c>
      <c r="AA6">
        <f>IFERROR(IF(Assumptions!G6="","",Assumptions!G6),"")</f>
        <v/>
      </c>
      <c r="AB6">
        <f>IFERROR(IF(Assumptions!H6="","",Assumptions!H6),"")</f>
        <v/>
      </c>
      <c r="AC6">
        <f>IFERROR(IF(Assumptions!I6="","",Assumptions!I6),"")</f>
        <v/>
      </c>
      <c r="AD6">
        <f>Assumptions!$B$11</f>
        <v/>
      </c>
    </row>
    <row r="7">
      <c r="A7" s="12" t="inlineStr">
        <is>
          <t>Fictional Copper Kite Storage LLC</t>
        </is>
      </c>
      <c r="B7" s="12" t="inlineStr">
        <is>
          <t>Fictional Copper Kite Site — Testville, AZ</t>
        </is>
      </c>
      <c r="C7" s="12" t="inlineStr">
        <is>
          <t>Rodent activity</t>
        </is>
      </c>
      <c r="D7" s="12" t="inlineStr">
        <is>
          <t>Rodent monitoring service</t>
        </is>
      </c>
      <c r="E7" s="13" t="inlineStr">
        <is>
          <t>Fictional Route West</t>
        </is>
      </c>
      <c r="F7" s="13" t="inlineStr">
        <is>
          <t>Fictional Tech Morgan</t>
        </is>
      </c>
      <c r="G7" s="13" t="inlineStr">
        <is>
          <t>Fictional Owner Cameron</t>
        </is>
      </c>
      <c r="H7" s="36" t="n">
        <v>46002</v>
      </c>
      <c r="I7" s="36" t="n">
        <v>46366</v>
      </c>
      <c r="J7" s="37" t="n">
        <v>3600</v>
      </c>
      <c r="K7" s="16" t="n">
        <v>0.03</v>
      </c>
      <c r="L7" s="38">
        <f>IF(OR($A7="",$J7="",$K7=""),"",IFERROR($J7*(1+$K7),""))</f>
        <v/>
      </c>
      <c r="M7" s="36" t="n">
        <v>46271</v>
      </c>
      <c r="N7" s="39">
        <f>IF(OR($A7="",$I7=""),"",IFERROR($I7-Assumptions!$B$6,""))</f>
        <v/>
      </c>
      <c r="O7" s="13" t="inlineStr">
        <is>
          <t>Outreach Sent</t>
        </is>
      </c>
      <c r="P7" s="36" t="n"/>
      <c r="Q7" s="36" t="n"/>
      <c r="R7" s="36" t="n"/>
      <c r="S7" s="37" t="n"/>
      <c r="T7" s="19">
        <f>IF(OR($A7="",$I7=""),"",IFERROR($I7-TODAY(),""))</f>
        <v/>
      </c>
      <c r="U7" s="20">
        <f>IF($A7="","",IF($O7="Renewed","Completed",IF($O7="Lost","Closed",IF($I7="","Missing Date",IF($T7&lt;0,"Expired - Check",IF($T7&lt;=Assumptions!$B$7,"Urgent",IF($T7&lt;=Assumptions!$B$5,"Review Window","Later")))))))</f>
        <v/>
      </c>
      <c r="V7" s="21">
        <f>IF($A7="","",IF($O7="Renewed",IF(OR($Q7="",$R7="",$S7=""),"Complete renewed terms","No open renewal action"),IF($O7="Lost","No open renewal action",IF($I7="","Enter expiration date",IF($I7&lt;TODAY(),"Human check: expired agreement",IF(AND($M7="",$T7&lt;=Assumptions!$B$5),"Plan customer outreach",IF(AND($N7&lt;TODAY(),$P7=""),"Human check: decision overdue",IF($T7&lt;=Assumptions!$B$7,"Human check: urgent renewal",IF($T7&lt;=Assumptions!$B$5,"Review pricing and next step","Monitor")))))))))</f>
        <v/>
      </c>
      <c r="X7">
        <f>IFERROR(IF(Assumptions!D7="","",Assumptions!D7),"")</f>
        <v/>
      </c>
      <c r="Y7">
        <f>IFERROR(IF(Assumptions!E7="","",Assumptions!E7),"")</f>
        <v/>
      </c>
      <c r="Z7">
        <f>IFERROR(IF(Assumptions!F7="","",Assumptions!F7),"")</f>
        <v/>
      </c>
      <c r="AA7">
        <f>IFERROR(IF(Assumptions!G7="","",Assumptions!G7),"")</f>
        <v/>
      </c>
      <c r="AB7">
        <f>IFERROR(IF(Assumptions!H7="","",Assumptions!H7),"")</f>
        <v/>
      </c>
      <c r="AC7">
        <f>IFERROR(IF(Assumptions!I7="","",Assumptions!I7),"")</f>
        <v/>
      </c>
      <c r="AD7">
        <f>Assumptions!$B$8</f>
        <v/>
      </c>
    </row>
    <row r="8">
      <c r="A8" s="12" t="inlineStr">
        <is>
          <t>Fictional Dappled Oak Offices LLC</t>
        </is>
      </c>
      <c r="B8" s="12" t="inlineStr">
        <is>
          <t>Fictional Dappled Oak Site — Demo Springs, CO</t>
        </is>
      </c>
      <c r="C8" s="12" t="inlineStr">
        <is>
          <t>General pest monitoring</t>
        </is>
      </c>
      <c r="D8" s="12" t="inlineStr">
        <is>
          <t>Recurring exterior service</t>
        </is>
      </c>
      <c r="E8" s="13" t="inlineStr">
        <is>
          <t>Fictional Route Central</t>
        </is>
      </c>
      <c r="F8" s="13" t="inlineStr">
        <is>
          <t>Fictional Tech Taylor</t>
        </is>
      </c>
      <c r="G8" s="13" t="inlineStr">
        <is>
          <t>Fictional Owner Quinn</t>
        </is>
      </c>
      <c r="H8" s="36" t="n">
        <v>46003</v>
      </c>
      <c r="I8" s="36" t="n">
        <v>46367</v>
      </c>
      <c r="J8" s="37" t="n">
        <v>4200</v>
      </c>
      <c r="K8" s="16" t="n">
        <v>-0.25</v>
      </c>
      <c r="L8" s="40">
        <f>IF(OR($A8="",$J8="",$K8=""),"",IFERROR($J8*(1+$K8),""))</f>
        <v/>
      </c>
      <c r="M8" s="36" t="n"/>
      <c r="N8" s="41">
        <f>IF(OR($A8="",$I8=""),"",IFERROR($I8-Assumptions!$B$6,""))</f>
        <v/>
      </c>
      <c r="O8" s="13" t="inlineStr">
        <is>
          <t>Not Started</t>
        </is>
      </c>
      <c r="P8" s="36" t="n"/>
      <c r="Q8" s="36" t="n"/>
      <c r="R8" s="36" t="n"/>
      <c r="S8" s="37" t="n"/>
      <c r="T8" s="24">
        <f>IF(OR($A8="",$I8=""),"",IFERROR($I8-TODAY(),""))</f>
        <v/>
      </c>
      <c r="U8" s="25">
        <f>IF($A8="","",IF($O8="Renewed","Completed",IF($O8="Lost","Closed",IF($I8="","Missing Date",IF($T8&lt;0,"Expired - Check",IF($T8&lt;=Assumptions!$B$7,"Urgent",IF($T8&lt;=Assumptions!$B$5,"Review Window","Later")))))))</f>
        <v/>
      </c>
      <c r="V8" s="26">
        <f>IF($A8="","",IF($O8="Renewed",IF(OR($Q8="",$R8="",$S8=""),"Complete renewed terms","No open renewal action"),IF($O8="Lost","No open renewal action",IF($I8="","Enter expiration date",IF($I8&lt;TODAY(),"Human check: expired agreement",IF(AND($M8="",$T8&lt;=Assumptions!$B$5),"Plan customer outreach",IF(AND($N8&lt;TODAY(),$P8=""),"Human check: decision overdue",IF($T8&lt;=Assumptions!$B$7,"Human check: urgent renewal",IF($T8&lt;=Assumptions!$B$5,"Review pricing and next step","Monitor")))))))))</f>
        <v/>
      </c>
      <c r="X8">
        <f>IFERROR(IF(Assumptions!D8="","",Assumptions!D8),"")</f>
        <v/>
      </c>
      <c r="Y8">
        <f>IFERROR(IF(Assumptions!E8="","",Assumptions!E8),"")</f>
        <v/>
      </c>
      <c r="Z8">
        <f>IFERROR(IF(Assumptions!F8="","",Assumptions!F8),"")</f>
        <v/>
      </c>
      <c r="AA8">
        <f>IFERROR(IF(Assumptions!G8="","",Assumptions!G8),"")</f>
        <v/>
      </c>
      <c r="AB8">
        <f>IFERROR(IF(Assumptions!H8="","",Assumptions!H8),"")</f>
        <v/>
      </c>
      <c r="AC8">
        <f>IFERROR(IF(Assumptions!I8="","",Assumptions!I8),"")</f>
        <v/>
      </c>
      <c r="AD8">
        <f>Assumptions!$B$9</f>
        <v/>
      </c>
    </row>
    <row r="9">
      <c r="A9" s="12" t="inlineStr">
        <is>
          <t>Fictional Ember Clock Market LLC</t>
        </is>
      </c>
      <c r="B9" s="12" t="inlineStr">
        <is>
          <t>Fictional Ember Clock Site — Sample Harbor, WA</t>
        </is>
      </c>
      <c r="C9" s="12" t="inlineStr">
        <is>
          <t>Cockroach activity</t>
        </is>
      </c>
      <c r="D9" s="12" t="inlineStr">
        <is>
          <t>Recurring interior and exterior</t>
        </is>
      </c>
      <c r="E9" s="13" t="inlineStr">
        <is>
          <t>Fictional Route East</t>
        </is>
      </c>
      <c r="F9" s="13" t="inlineStr">
        <is>
          <t>Fictional Tech Jordan</t>
        </is>
      </c>
      <c r="G9" s="13" t="inlineStr">
        <is>
          <t>Fictional Owner Skyler</t>
        </is>
      </c>
      <c r="H9" s="36" t="n">
        <v>45912</v>
      </c>
      <c r="I9" s="36" t="n">
        <v>46276</v>
      </c>
      <c r="J9" s="37" t="n">
        <v>5100</v>
      </c>
      <c r="K9" s="16" t="n">
        <v>0.05</v>
      </c>
      <c r="L9" s="38">
        <f>IF(OR($A9="",$J9="",$K9=""),"",IFERROR($J9*(1+$K9),""))</f>
        <v/>
      </c>
      <c r="M9" s="36" t="n">
        <v>46261</v>
      </c>
      <c r="N9" s="39">
        <f>IF(OR($A9="",$I9=""),"",IFERROR($I9-Assumptions!$B$6,""))</f>
        <v/>
      </c>
      <c r="O9" s="13" t="inlineStr">
        <is>
          <t>Considering</t>
        </is>
      </c>
      <c r="P9" s="36" t="n"/>
      <c r="Q9" s="36" t="n"/>
      <c r="R9" s="36" t="n"/>
      <c r="S9" s="37" t="n"/>
      <c r="T9" s="19">
        <f>IF(OR($A9="",$I9=""),"",IFERROR($I9-TODAY(),""))</f>
        <v/>
      </c>
      <c r="U9" s="20">
        <f>IF($A9="","",IF($O9="Renewed","Completed",IF($O9="Lost","Closed",IF($I9="","Missing Date",IF($T9&lt;0,"Expired - Check",IF($T9&lt;=Assumptions!$B$7,"Urgent",IF($T9&lt;=Assumptions!$B$5,"Review Window","Later")))))))</f>
        <v/>
      </c>
      <c r="V9" s="21">
        <f>IF($A9="","",IF($O9="Renewed",IF(OR($Q9="",$R9="",$S9=""),"Complete renewed terms","No open renewal action"),IF($O9="Lost","No open renewal action",IF($I9="","Enter expiration date",IF($I9&lt;TODAY(),"Human check: expired agreement",IF(AND($M9="",$T9&lt;=Assumptions!$B$5),"Plan customer outreach",IF(AND($N9&lt;TODAY(),$P9=""),"Human check: decision overdue",IF($T9&lt;=Assumptions!$B$7,"Human check: urgent renewal",IF($T9&lt;=Assumptions!$B$5,"Review pricing and next step","Monitor")))))))))</f>
        <v/>
      </c>
      <c r="X9">
        <f>IFERROR(IF(Assumptions!D9="","",Assumptions!D9),"")</f>
        <v/>
      </c>
      <c r="Y9">
        <f>IFERROR(IF(Assumptions!E9="","",Assumptions!E9),"")</f>
        <v/>
      </c>
      <c r="Z9">
        <f>IFERROR(IF(Assumptions!F9="","",Assumptions!F9),"")</f>
        <v/>
      </c>
      <c r="AA9">
        <f>IFERROR(IF(Assumptions!G9="","",Assumptions!G9),"")</f>
        <v/>
      </c>
      <c r="AB9">
        <f>IFERROR(IF(Assumptions!H9="","",Assumptions!H9),"")</f>
        <v/>
      </c>
      <c r="AC9">
        <f>IFERROR(IF(Assumptions!I9="","",Assumptions!I9),"")</f>
        <v/>
      </c>
    </row>
    <row r="10">
      <c r="A10" s="12" t="inlineStr">
        <is>
          <t>Fictional Fern Compass Studios LLC</t>
        </is>
      </c>
      <c r="B10" s="12" t="inlineStr">
        <is>
          <t>Fictional Fern Compass Site — Example Ridge, GA</t>
        </is>
      </c>
      <c r="C10" s="12" t="inlineStr">
        <is>
          <t>Occasional invaders</t>
        </is>
      </c>
      <c r="D10" s="12" t="inlineStr">
        <is>
          <t>Perimeter inspection service</t>
        </is>
      </c>
      <c r="E10" s="13" t="inlineStr">
        <is>
          <t>Fictional Route North</t>
        </is>
      </c>
      <c r="F10" s="13" t="inlineStr">
        <is>
          <t>Fictional Tech Rowan</t>
        </is>
      </c>
      <c r="G10" s="13" t="inlineStr">
        <is>
          <t>Fictional Owner Riley</t>
        </is>
      </c>
      <c r="H10" s="36" t="n">
        <v>45911</v>
      </c>
      <c r="I10" s="36" t="n">
        <v>46275</v>
      </c>
      <c r="J10" s="37" t="n">
        <v>1500</v>
      </c>
      <c r="K10" s="16" t="n">
        <v>0</v>
      </c>
      <c r="L10" s="40">
        <f>IF(OR($A10="",$J10="",$K10=""),"",IFERROR($J10*(1+$K10),""))</f>
        <v/>
      </c>
      <c r="M10" s="36" t="n">
        <v>46246</v>
      </c>
      <c r="N10" s="41">
        <f>IF(OR($A10="",$I10=""),"",IFERROR($I10-Assumptions!$B$6,""))</f>
        <v/>
      </c>
      <c r="O10" s="13" t="inlineStr">
        <is>
          <t>Month-to-Month</t>
        </is>
      </c>
      <c r="P10" s="36" t="n"/>
      <c r="Q10" s="36" t="n"/>
      <c r="R10" s="36" t="n"/>
      <c r="S10" s="37" t="n"/>
      <c r="T10" s="24">
        <f>IF(OR($A10="",$I10=""),"",IFERROR($I10-TODAY(),""))</f>
        <v/>
      </c>
      <c r="U10" s="25">
        <f>IF($A10="","",IF($O10="Renewed","Completed",IF($O10="Lost","Closed",IF($I10="","Missing Date",IF($T10&lt;0,"Expired - Check",IF($T10&lt;=Assumptions!$B$7,"Urgent",IF($T10&lt;=Assumptions!$B$5,"Review Window","Later")))))))</f>
        <v/>
      </c>
      <c r="V10" s="26">
        <f>IF($A10="","",IF($O10="Renewed",IF(OR($Q10="",$R10="",$S10=""),"Complete renewed terms","No open renewal action"),IF($O10="Lost","No open renewal action",IF($I10="","Enter expiration date",IF($I10&lt;TODAY(),"Human check: expired agreement",IF(AND($M10="",$T10&lt;=Assumptions!$B$5),"Plan customer outreach",IF(AND($N10&lt;TODAY(),$P10=""),"Human check: decision overdue",IF($T10&lt;=Assumptions!$B$7,"Human check: urgent renewal",IF($T10&lt;=Assumptions!$B$5,"Review pricing and next step","Monitor")))))))))</f>
        <v/>
      </c>
      <c r="X10">
        <f>IFERROR(IF(Assumptions!D10="","",Assumptions!D10),"")</f>
        <v/>
      </c>
      <c r="Y10">
        <f>IFERROR(IF(Assumptions!E10="","",Assumptions!E10),"")</f>
        <v/>
      </c>
      <c r="Z10">
        <f>IFERROR(IF(Assumptions!F10="","",Assumptions!F10),"")</f>
        <v/>
      </c>
      <c r="AA10">
        <f>IFERROR(IF(Assumptions!G10="","",Assumptions!G10),"")</f>
        <v/>
      </c>
      <c r="AB10">
        <f>IFERROR(IF(Assumptions!H10="","",Assumptions!H10),"")</f>
        <v/>
      </c>
      <c r="AC10">
        <f>IFERROR(IF(Assumptions!I10="","",Assumptions!I10),"")</f>
        <v/>
      </c>
    </row>
    <row r="11">
      <c r="A11" s="12" t="inlineStr">
        <is>
          <t>Fictional Golden Thimble Inn LLC</t>
        </is>
      </c>
      <c r="B11" s="12" t="inlineStr">
        <is>
          <t>Fictional Golden Thimble Site — Test Crossing, OH</t>
        </is>
      </c>
      <c r="C11" s="12" t="inlineStr">
        <is>
          <t>Ant activity</t>
        </is>
      </c>
      <c r="D11" s="12" t="inlineStr">
        <is>
          <t>Seasonal pest service</t>
        </is>
      </c>
      <c r="E11" s="13" t="inlineStr">
        <is>
          <t>Fictional Route South</t>
        </is>
      </c>
      <c r="F11" s="13" t="inlineStr">
        <is>
          <t>Fictional Tech Casey</t>
        </is>
      </c>
      <c r="G11" s="13" t="inlineStr">
        <is>
          <t>Fictional Owner Avery</t>
        </is>
      </c>
      <c r="H11" s="36" t="n">
        <v>45972</v>
      </c>
      <c r="I11" s="36" t="n">
        <v>46336</v>
      </c>
      <c r="J11" s="37" t="n">
        <v>2750</v>
      </c>
      <c r="K11" s="16" t="n">
        <v>0.03</v>
      </c>
      <c r="L11" s="38">
        <f>IF(OR($A11="",$J11="",$K11=""),"",IFERROR($J11*(1+$K11),""))</f>
        <v/>
      </c>
      <c r="M11" s="36" t="n">
        <v>46256</v>
      </c>
      <c r="N11" s="39">
        <f>IF(OR($A11="",$I11=""),"",IFERROR($I11-Assumptions!$B$6,""))</f>
        <v/>
      </c>
      <c r="O11" s="13" t="inlineStr">
        <is>
          <t>Renewed</t>
        </is>
      </c>
      <c r="P11" s="36" t="n">
        <v>46264</v>
      </c>
      <c r="Q11" s="36" t="n">
        <v>46337</v>
      </c>
      <c r="R11" s="36" t="n">
        <v>46701</v>
      </c>
      <c r="S11" s="37" t="n">
        <v>2832.5</v>
      </c>
      <c r="T11" s="19">
        <f>IF(OR($A11="",$I11=""),"",IFERROR($I11-TODAY(),""))</f>
        <v/>
      </c>
      <c r="U11" s="20">
        <f>IF($A11="","",IF($O11="Renewed","Completed",IF($O11="Lost","Closed",IF($I11="","Missing Date",IF($T11&lt;0,"Expired - Check",IF($T11&lt;=Assumptions!$B$7,"Urgent",IF($T11&lt;=Assumptions!$B$5,"Review Window","Later")))))))</f>
        <v/>
      </c>
      <c r="V11" s="21">
        <f>IF($A11="","",IF($O11="Renewed",IF(OR($Q11="",$R11="",$S11=""),"Complete renewed terms","No open renewal action"),IF($O11="Lost","No open renewal action",IF($I11="","Enter expiration date",IF($I11&lt;TODAY(),"Human check: expired agreement",IF(AND($M11="",$T11&lt;=Assumptions!$B$5),"Plan customer outreach",IF(AND($N11&lt;TODAY(),$P11=""),"Human check: decision overdue",IF($T11&lt;=Assumptions!$B$7,"Human check: urgent renewal",IF($T11&lt;=Assumptions!$B$5,"Review pricing and next step","Monitor")))))))))</f>
        <v/>
      </c>
      <c r="X11">
        <f>IFERROR(IF(Assumptions!D11="","",Assumptions!D11),"")</f>
        <v/>
      </c>
      <c r="Y11">
        <f>IFERROR(IF(Assumptions!E11="","",Assumptions!E11),"")</f>
        <v/>
      </c>
      <c r="Z11">
        <f>IFERROR(IF(Assumptions!F11="","",Assumptions!F11),"")</f>
        <v/>
      </c>
      <c r="AA11">
        <f>IFERROR(IF(Assumptions!G11="","",Assumptions!G11),"")</f>
        <v/>
      </c>
      <c r="AB11">
        <f>IFERROR(IF(Assumptions!H11="","",Assumptions!H11),"")</f>
        <v/>
      </c>
      <c r="AC11">
        <f>IFERROR(IF(Assumptions!I11="","",Assumptions!I11),"")</f>
        <v/>
      </c>
    </row>
    <row r="12">
      <c r="A12" s="12" t="inlineStr">
        <is>
          <t>Fictional Harbor Marble Shop LLC</t>
        </is>
      </c>
      <c r="B12" s="12" t="inlineStr">
        <is>
          <t>Fictional Harbor Marble Site — Demo Point, NC</t>
        </is>
      </c>
      <c r="C12" s="12" t="inlineStr">
        <is>
          <t>Stinging insects</t>
        </is>
      </c>
      <c r="D12" s="12" t="inlineStr">
        <is>
          <t>Recurring exterior service</t>
        </is>
      </c>
      <c r="E12" s="13" t="inlineStr">
        <is>
          <t>Fictional Route East</t>
        </is>
      </c>
      <c r="F12" s="13" t="inlineStr">
        <is>
          <t>Fictional Tech Morgan</t>
        </is>
      </c>
      <c r="G12" s="13" t="inlineStr">
        <is>
          <t>Fictional Owner Cameron</t>
        </is>
      </c>
      <c r="H12" s="36" t="n">
        <v>46032</v>
      </c>
      <c r="I12" s="36" t="n">
        <v>46396</v>
      </c>
      <c r="J12" s="37" t="n">
        <v>1950</v>
      </c>
      <c r="K12" s="16" t="n">
        <v>0.02</v>
      </c>
      <c r="L12" s="40">
        <f>IF(OR($A12="",$J12="",$K12=""),"",IFERROR($J12*(1+$K12),""))</f>
        <v/>
      </c>
      <c r="M12" s="36" t="n">
        <v>46258</v>
      </c>
      <c r="N12" s="41">
        <f>IF(OR($A12="",$I12=""),"",IFERROR($I12-Assumptions!$B$6,""))</f>
        <v/>
      </c>
      <c r="O12" s="13" t="inlineStr">
        <is>
          <t>Lost</t>
        </is>
      </c>
      <c r="P12" s="36" t="n">
        <v>46272</v>
      </c>
      <c r="Q12" s="36" t="n"/>
      <c r="R12" s="36" t="n"/>
      <c r="S12" s="37" t="n"/>
      <c r="T12" s="24">
        <f>IF(OR($A12="",$I12=""),"",IFERROR($I12-TODAY(),""))</f>
        <v/>
      </c>
      <c r="U12" s="25">
        <f>IF($A12="","",IF($O12="Renewed","Completed",IF($O12="Lost","Closed",IF($I12="","Missing Date",IF($T12&lt;0,"Expired - Check",IF($T12&lt;=Assumptions!$B$7,"Urgent",IF($T12&lt;=Assumptions!$B$5,"Review Window","Later")))))))</f>
        <v/>
      </c>
      <c r="V12" s="26">
        <f>IF($A12="","",IF($O12="Renewed",IF(OR($Q12="",$R12="",$S12=""),"Complete renewed terms","No open renewal action"),IF($O12="Lost","No open renewal action",IF($I12="","Enter expiration date",IF($I12&lt;TODAY(),"Human check: expired agreement",IF(AND($M12="",$T12&lt;=Assumptions!$B$5),"Plan customer outreach",IF(AND($N12&lt;TODAY(),$P12=""),"Human check: decision overdue",IF($T12&lt;=Assumptions!$B$7,"Human check: urgent renewal",IF($T12&lt;=Assumptions!$B$5,"Review pricing and next step","Monitor")))))))))</f>
        <v/>
      </c>
      <c r="X12">
        <f>IFERROR(IF(Assumptions!D12="","",Assumptions!D12),"")</f>
        <v/>
      </c>
      <c r="Y12">
        <f>IFERROR(IF(Assumptions!E12="","",Assumptions!E12),"")</f>
        <v/>
      </c>
      <c r="Z12">
        <f>IFERROR(IF(Assumptions!F12="","",Assumptions!F12),"")</f>
        <v/>
      </c>
      <c r="AA12">
        <f>IFERROR(IF(Assumptions!G12="","",Assumptions!G12),"")</f>
        <v/>
      </c>
      <c r="AB12">
        <f>IFERROR(IF(Assumptions!H12="","",Assumptions!H12),"")</f>
        <v/>
      </c>
      <c r="AC12">
        <f>IFERROR(IF(Assumptions!I12="","",Assumptions!I12),"")</f>
        <v/>
      </c>
    </row>
    <row r="13">
      <c r="A13" s="12" t="inlineStr">
        <is>
          <t>Fictional Indigo Spoon Hall LLC</t>
        </is>
      </c>
      <c r="B13" s="12" t="inlineStr">
        <is>
          <t>Fictional Indigo Spoon Site — Sample Glen, IL</t>
        </is>
      </c>
      <c r="C13" s="12" t="inlineStr">
        <is>
          <t>Rodent activity</t>
        </is>
      </c>
      <c r="D13" s="12" t="inlineStr">
        <is>
          <t>Rodent monitoring service</t>
        </is>
      </c>
      <c r="E13" s="13" t="inlineStr">
        <is>
          <t>Fictional Route West</t>
        </is>
      </c>
      <c r="F13" s="13" t="inlineStr">
        <is>
          <t>Fictional Tech Taylor</t>
        </is>
      </c>
      <c r="G13" s="13" t="inlineStr">
        <is>
          <t>Fictional Owner Quinn</t>
        </is>
      </c>
      <c r="H13" s="36" t="n">
        <v>45937</v>
      </c>
      <c r="I13" s="36" t="n">
        <v>46301</v>
      </c>
      <c r="J13" s="37" t="n">
        <v>3250</v>
      </c>
      <c r="K13" s="16" t="n">
        <v>0.06</v>
      </c>
      <c r="L13" s="38">
        <f>IF(OR($A13="",$J13="",$K13=""),"",IFERROR($J13*(1+$K13),""))</f>
        <v/>
      </c>
      <c r="M13" s="36" t="n">
        <v>46273</v>
      </c>
      <c r="N13" s="39">
        <f>IF(OR($A13="",$I13=""),"",IFERROR($I13-Assumptions!$B$6,""))</f>
        <v/>
      </c>
      <c r="O13" s="13" t="inlineStr">
        <is>
          <t>Outreach Sent</t>
        </is>
      </c>
      <c r="P13" s="36" t="n"/>
      <c r="Q13" s="36" t="n"/>
      <c r="R13" s="36" t="n"/>
      <c r="S13" s="37" t="n"/>
      <c r="T13" s="19">
        <f>IF(OR($A13="",$I13=""),"",IFERROR($I13-TODAY(),""))</f>
        <v/>
      </c>
      <c r="U13" s="20">
        <f>IF($A13="","",IF($O13="Renewed","Completed",IF($O13="Lost","Closed",IF($I13="","Missing Date",IF($T13&lt;0,"Expired - Check",IF($T13&lt;=Assumptions!$B$7,"Urgent",IF($T13&lt;=Assumptions!$B$5,"Review Window","Later")))))))</f>
        <v/>
      </c>
      <c r="V13" s="21">
        <f>IF($A13="","",IF($O13="Renewed",IF(OR($Q13="",$R13="",$S13=""),"Complete renewed terms","No open renewal action"),IF($O13="Lost","No open renewal action",IF($I13="","Enter expiration date",IF($I13&lt;TODAY(),"Human check: expired agreement",IF(AND($M13="",$T13&lt;=Assumptions!$B$5),"Plan customer outreach",IF(AND($N13&lt;TODAY(),$P13=""),"Human check: decision overdue",IF($T13&lt;=Assumptions!$B$7,"Human check: urgent renewal",IF($T13&lt;=Assumptions!$B$5,"Review pricing and next step","Monitor")))))))))</f>
        <v/>
      </c>
      <c r="X13">
        <f>IFERROR(IF(Assumptions!D13="","",Assumptions!D13),"")</f>
        <v/>
      </c>
      <c r="Y13">
        <f>IFERROR(IF(Assumptions!E13="","",Assumptions!E13),"")</f>
        <v/>
      </c>
      <c r="Z13">
        <f>IFERROR(IF(Assumptions!F13="","",Assumptions!F13),"")</f>
        <v/>
      </c>
      <c r="AA13">
        <f>IFERROR(IF(Assumptions!G13="","",Assumptions!G13),"")</f>
        <v/>
      </c>
      <c r="AB13">
        <f>IFERROR(IF(Assumptions!H13="","",Assumptions!H13),"")</f>
        <v/>
      </c>
      <c r="AC13">
        <f>IFERROR(IF(Assumptions!I13="","",Assumptions!I13),"")</f>
        <v/>
      </c>
    </row>
    <row r="14">
      <c r="A14" s="12" t="inlineStr">
        <is>
          <t>Fictional Juniper Wheel Works LLC</t>
        </is>
      </c>
      <c r="B14" s="12" t="inlineStr">
        <is>
          <t>Fictional Juniper Wheel Site — Example Bend, OR</t>
        </is>
      </c>
      <c r="C14" s="12" t="inlineStr">
        <is>
          <t>General pest monitoring</t>
        </is>
      </c>
      <c r="D14" s="12" t="inlineStr">
        <is>
          <t>Commercial pest monitoring</t>
        </is>
      </c>
      <c r="E14" s="13" t="inlineStr">
        <is>
          <t>Fictional Route Central</t>
        </is>
      </c>
      <c r="F14" s="13" t="inlineStr">
        <is>
          <t>Fictional Tech Jordan</t>
        </is>
      </c>
      <c r="G14" s="13" t="inlineStr">
        <is>
          <t>Fictional Owner Skyler</t>
        </is>
      </c>
      <c r="H14" s="36" t="n">
        <v>45957</v>
      </c>
      <c r="I14" s="36" t="n">
        <v>46321</v>
      </c>
      <c r="J14" s="37" t="n">
        <v>4800</v>
      </c>
      <c r="K14" s="16" t="n">
        <v>-0.02</v>
      </c>
      <c r="L14" s="40">
        <f>IF(OR($A14="",$J14="",$K14=""),"",IFERROR($J14*(1+$K14),""))</f>
        <v/>
      </c>
      <c r="M14" s="36" t="n">
        <v>46251</v>
      </c>
      <c r="N14" s="41">
        <f>IF(OR($A14="",$I14=""),"",IFERROR($I14-Assumptions!$B$6,""))</f>
        <v/>
      </c>
      <c r="O14" s="13" t="inlineStr">
        <is>
          <t>Renewed</t>
        </is>
      </c>
      <c r="P14" s="36" t="n">
        <v>46267</v>
      </c>
      <c r="Q14" s="36" t="n">
        <v>46322</v>
      </c>
      <c r="R14" s="36" t="n">
        <v>46686</v>
      </c>
      <c r="S14" s="37" t="n">
        <v>4704</v>
      </c>
      <c r="T14" s="24">
        <f>IF(OR($A14="",$I14=""),"",IFERROR($I14-TODAY(),""))</f>
        <v/>
      </c>
      <c r="U14" s="25">
        <f>IF($A14="","",IF($O14="Renewed","Completed",IF($O14="Lost","Closed",IF($I14="","Missing Date",IF($T14&lt;0,"Expired - Check",IF($T14&lt;=Assumptions!$B$7,"Urgent",IF($T14&lt;=Assumptions!$B$5,"Review Window","Later")))))))</f>
        <v/>
      </c>
      <c r="V14" s="26">
        <f>IF($A14="","",IF($O14="Renewed",IF(OR($Q14="",$R14="",$S14=""),"Complete renewed terms","No open renewal action"),IF($O14="Lost","No open renewal action",IF($I14="","Enter expiration date",IF($I14&lt;TODAY(),"Human check: expired agreement",IF(AND($M14="",$T14&lt;=Assumptions!$B$5),"Plan customer outreach",IF(AND($N14&lt;TODAY(),$P14=""),"Human check: decision overdue",IF($T14&lt;=Assumptions!$B$7,"Human check: urgent renewal",IF($T14&lt;=Assumptions!$B$5,"Review pricing and next step","Monitor")))))))))</f>
        <v/>
      </c>
      <c r="X14">
        <f>IFERROR(IF(Assumptions!D14="","",Assumptions!D14),"")</f>
        <v/>
      </c>
      <c r="Y14">
        <f>IFERROR(IF(Assumptions!E14="","",Assumptions!E14),"")</f>
        <v/>
      </c>
      <c r="Z14">
        <f>IFERROR(IF(Assumptions!F14="","",Assumptions!F14),"")</f>
        <v/>
      </c>
      <c r="AA14">
        <f>IFERROR(IF(Assumptions!G14="","",Assumptions!G14),"")</f>
        <v/>
      </c>
      <c r="AB14">
        <f>IFERROR(IF(Assumptions!H14="","",Assumptions!H14),"")</f>
        <v/>
      </c>
      <c r="AC14">
        <f>IFERROR(IF(Assumptions!I14="","",Assumptions!I14),"")</f>
        <v/>
      </c>
    </row>
    <row r="15">
      <c r="A15" s="12" t="n"/>
      <c r="B15" s="12" t="n"/>
      <c r="C15" s="12" t="n"/>
      <c r="D15" s="12" t="n"/>
      <c r="E15" s="13" t="n"/>
      <c r="F15" s="13" t="n"/>
      <c r="G15" s="13" t="n"/>
      <c r="H15" s="36" t="n"/>
      <c r="I15" s="36" t="n"/>
      <c r="J15" s="37" t="n"/>
      <c r="K15" s="16" t="n"/>
      <c r="L15" s="38">
        <f>IF(OR($A15="",$J15="",$K15=""),"",IFERROR($J15*(1+$K15),""))</f>
        <v/>
      </c>
      <c r="M15" s="36" t="n"/>
      <c r="N15" s="39">
        <f>IF(OR($A15="",$I15=""),"",IFERROR($I15-Assumptions!$B$6,""))</f>
        <v/>
      </c>
      <c r="O15" s="13" t="n"/>
      <c r="P15" s="36" t="n"/>
      <c r="Q15" s="36" t="n"/>
      <c r="R15" s="36" t="n"/>
      <c r="S15" s="37" t="n"/>
      <c r="T15" s="19">
        <f>IF(OR($A15="",$I15=""),"",IFERROR($I15-TODAY(),""))</f>
        <v/>
      </c>
      <c r="U15" s="20">
        <f>IF($A15="","",IF($O15="Renewed","Completed",IF($O15="Lost","Closed",IF($I15="","Missing Date",IF($T15&lt;0,"Expired - Check",IF($T15&lt;=Assumptions!$B$7,"Urgent",IF($T15&lt;=Assumptions!$B$5,"Review Window","Later")))))))</f>
        <v/>
      </c>
      <c r="V15" s="21">
        <f>IF($A15="","",IF($O15="Renewed",IF(OR($Q15="",$R15="",$S15=""),"Complete renewed terms","No open renewal action"),IF($O15="Lost","No open renewal action",IF($I15="","Enter expiration date",IF($I15&lt;TODAY(),"Human check: expired agreement",IF(AND($M15="",$T15&lt;=Assumptions!$B$5),"Plan customer outreach",IF(AND($N15&lt;TODAY(),$P15=""),"Human check: decision overdue",IF($T15&lt;=Assumptions!$B$7,"Human check: urgent renewal",IF($T15&lt;=Assumptions!$B$5,"Review pricing and next step","Monitor")))))))))</f>
        <v/>
      </c>
      <c r="X15">
        <f>IFERROR(IF(Assumptions!D15="","",Assumptions!D15),"")</f>
        <v/>
      </c>
      <c r="Y15">
        <f>IFERROR(IF(Assumptions!E15="","",Assumptions!E15),"")</f>
        <v/>
      </c>
      <c r="Z15">
        <f>IFERROR(IF(Assumptions!F15="","",Assumptions!F15),"")</f>
        <v/>
      </c>
      <c r="AA15">
        <f>IFERROR(IF(Assumptions!G15="","",Assumptions!G15),"")</f>
        <v/>
      </c>
      <c r="AB15">
        <f>IFERROR(IF(Assumptions!H15="","",Assumptions!H15),"")</f>
        <v/>
      </c>
      <c r="AC15">
        <f>IFERROR(IF(Assumptions!I15="","",Assumptions!I15),"")</f>
        <v/>
      </c>
    </row>
    <row r="16">
      <c r="A16" s="12" t="n"/>
      <c r="B16" s="12" t="n"/>
      <c r="C16" s="12" t="n"/>
      <c r="D16" s="12" t="n"/>
      <c r="E16" s="13" t="n"/>
      <c r="F16" s="13" t="n"/>
      <c r="G16" s="13" t="n"/>
      <c r="H16" s="36" t="n"/>
      <c r="I16" s="36" t="n"/>
      <c r="J16" s="37" t="n"/>
      <c r="K16" s="16" t="n"/>
      <c r="L16" s="40">
        <f>IF(OR($A16="",$J16="",$K16=""),"",IFERROR($J16*(1+$K16),""))</f>
        <v/>
      </c>
      <c r="M16" s="36" t="n"/>
      <c r="N16" s="41">
        <f>IF(OR($A16="",$I16=""),"",IFERROR($I16-Assumptions!$B$6,""))</f>
        <v/>
      </c>
      <c r="O16" s="13" t="n"/>
      <c r="P16" s="36" t="n"/>
      <c r="Q16" s="36" t="n"/>
      <c r="R16" s="36" t="n"/>
      <c r="S16" s="37" t="n"/>
      <c r="T16" s="24">
        <f>IF(OR($A16="",$I16=""),"",IFERROR($I16-TODAY(),""))</f>
        <v/>
      </c>
      <c r="U16" s="25">
        <f>IF($A16="","",IF($O16="Renewed","Completed",IF($O16="Lost","Closed",IF($I16="","Missing Date",IF($T16&lt;0,"Expired - Check",IF($T16&lt;=Assumptions!$B$7,"Urgent",IF($T16&lt;=Assumptions!$B$5,"Review Window","Later")))))))</f>
        <v/>
      </c>
      <c r="V16" s="26">
        <f>IF($A16="","",IF($O16="Renewed",IF(OR($Q16="",$R16="",$S16=""),"Complete renewed terms","No open renewal action"),IF($O16="Lost","No open renewal action",IF($I16="","Enter expiration date",IF($I16&lt;TODAY(),"Human check: expired agreement",IF(AND($M16="",$T16&lt;=Assumptions!$B$5),"Plan customer outreach",IF(AND($N16&lt;TODAY(),$P16=""),"Human check: decision overdue",IF($T16&lt;=Assumptions!$B$7,"Human check: urgent renewal",IF($T16&lt;=Assumptions!$B$5,"Review pricing and next step","Monitor")))))))))</f>
        <v/>
      </c>
      <c r="X16">
        <f>IFERROR(IF(Assumptions!D16="","",Assumptions!D16),"")</f>
        <v/>
      </c>
      <c r="Y16">
        <f>IFERROR(IF(Assumptions!E16="","",Assumptions!E16),"")</f>
        <v/>
      </c>
      <c r="Z16">
        <f>IFERROR(IF(Assumptions!F16="","",Assumptions!F16),"")</f>
        <v/>
      </c>
      <c r="AA16">
        <f>IFERROR(IF(Assumptions!G16="","",Assumptions!G16),"")</f>
        <v/>
      </c>
      <c r="AB16">
        <f>IFERROR(IF(Assumptions!H16="","",Assumptions!H16),"")</f>
        <v/>
      </c>
      <c r="AC16">
        <f>IFERROR(IF(Assumptions!I16="","",Assumptions!I16),"")</f>
        <v/>
      </c>
    </row>
    <row r="17">
      <c r="A17" s="12" t="n"/>
      <c r="B17" s="12" t="n"/>
      <c r="C17" s="12" t="n"/>
      <c r="D17" s="12" t="n"/>
      <c r="E17" s="13" t="n"/>
      <c r="F17" s="13" t="n"/>
      <c r="G17" s="13" t="n"/>
      <c r="H17" s="36" t="n"/>
      <c r="I17" s="36" t="n"/>
      <c r="J17" s="37" t="n"/>
      <c r="K17" s="16" t="n"/>
      <c r="L17" s="38">
        <f>IF(OR($A17="",$J17="",$K17=""),"",IFERROR($J17*(1+$K17),""))</f>
        <v/>
      </c>
      <c r="M17" s="36" t="n"/>
      <c r="N17" s="39">
        <f>IF(OR($A17="",$I17=""),"",IFERROR($I17-Assumptions!$B$6,""))</f>
        <v/>
      </c>
      <c r="O17" s="13" t="n"/>
      <c r="P17" s="36" t="n"/>
      <c r="Q17" s="36" t="n"/>
      <c r="R17" s="36" t="n"/>
      <c r="S17" s="37" t="n"/>
      <c r="T17" s="19">
        <f>IF(OR($A17="",$I17=""),"",IFERROR($I17-TODAY(),""))</f>
        <v/>
      </c>
      <c r="U17" s="20">
        <f>IF($A17="","",IF($O17="Renewed","Completed",IF($O17="Lost","Closed",IF($I17="","Missing Date",IF($T17&lt;0,"Expired - Check",IF($T17&lt;=Assumptions!$B$7,"Urgent",IF($T17&lt;=Assumptions!$B$5,"Review Window","Later")))))))</f>
        <v/>
      </c>
      <c r="V17" s="21">
        <f>IF($A17="","",IF($O17="Renewed",IF(OR($Q17="",$R17="",$S17=""),"Complete renewed terms","No open renewal action"),IF($O17="Lost","No open renewal action",IF($I17="","Enter expiration date",IF($I17&lt;TODAY(),"Human check: expired agreement",IF(AND($M17="",$T17&lt;=Assumptions!$B$5),"Plan customer outreach",IF(AND($N17&lt;TODAY(),$P17=""),"Human check: decision overdue",IF($T17&lt;=Assumptions!$B$7,"Human check: urgent renewal",IF($T17&lt;=Assumptions!$B$5,"Review pricing and next step","Monitor")))))))))</f>
        <v/>
      </c>
      <c r="X17">
        <f>IFERROR(IF(Assumptions!D17="","",Assumptions!D17),"")</f>
        <v/>
      </c>
      <c r="Y17">
        <f>IFERROR(IF(Assumptions!E17="","",Assumptions!E17),"")</f>
        <v/>
      </c>
      <c r="Z17">
        <f>IFERROR(IF(Assumptions!F17="","",Assumptions!F17),"")</f>
        <v/>
      </c>
      <c r="AA17">
        <f>IFERROR(IF(Assumptions!G17="","",Assumptions!G17),"")</f>
        <v/>
      </c>
      <c r="AB17">
        <f>IFERROR(IF(Assumptions!H17="","",Assumptions!H17),"")</f>
        <v/>
      </c>
      <c r="AC17">
        <f>IFERROR(IF(Assumptions!I17="","",Assumptions!I17),"")</f>
        <v/>
      </c>
    </row>
    <row r="18">
      <c r="A18" s="12" t="n"/>
      <c r="B18" s="12" t="n"/>
      <c r="C18" s="12" t="n"/>
      <c r="D18" s="12" t="n"/>
      <c r="E18" s="13" t="n"/>
      <c r="F18" s="13" t="n"/>
      <c r="G18" s="13" t="n"/>
      <c r="H18" s="36" t="n"/>
      <c r="I18" s="36" t="n"/>
      <c r="J18" s="37" t="n"/>
      <c r="K18" s="16" t="n"/>
      <c r="L18" s="40">
        <f>IF(OR($A18="",$J18="",$K18=""),"",IFERROR($J18*(1+$K18),""))</f>
        <v/>
      </c>
      <c r="M18" s="36" t="n"/>
      <c r="N18" s="41">
        <f>IF(OR($A18="",$I18=""),"",IFERROR($I18-Assumptions!$B$6,""))</f>
        <v/>
      </c>
      <c r="O18" s="13" t="n"/>
      <c r="P18" s="36" t="n"/>
      <c r="Q18" s="36" t="n"/>
      <c r="R18" s="36" t="n"/>
      <c r="S18" s="37" t="n"/>
      <c r="T18" s="24">
        <f>IF(OR($A18="",$I18=""),"",IFERROR($I18-TODAY(),""))</f>
        <v/>
      </c>
      <c r="U18" s="25">
        <f>IF($A18="","",IF($O18="Renewed","Completed",IF($O18="Lost","Closed",IF($I18="","Missing Date",IF($T18&lt;0,"Expired - Check",IF($T18&lt;=Assumptions!$B$7,"Urgent",IF($T18&lt;=Assumptions!$B$5,"Review Window","Later")))))))</f>
        <v/>
      </c>
      <c r="V18" s="26">
        <f>IF($A18="","",IF($O18="Renewed",IF(OR($Q18="",$R18="",$S18=""),"Complete renewed terms","No open renewal action"),IF($O18="Lost","No open renewal action",IF($I18="","Enter expiration date",IF($I18&lt;TODAY(),"Human check: expired agreement",IF(AND($M18="",$T18&lt;=Assumptions!$B$5),"Plan customer outreach",IF(AND($N18&lt;TODAY(),$P18=""),"Human check: decision overdue",IF($T18&lt;=Assumptions!$B$7,"Human check: urgent renewal",IF($T18&lt;=Assumptions!$B$5,"Review pricing and next step","Monitor")))))))))</f>
        <v/>
      </c>
      <c r="X18">
        <f>IFERROR(IF(Assumptions!D18="","",Assumptions!D18),"")</f>
        <v/>
      </c>
      <c r="Y18">
        <f>IFERROR(IF(Assumptions!E18="","",Assumptions!E18),"")</f>
        <v/>
      </c>
      <c r="Z18">
        <f>IFERROR(IF(Assumptions!F18="","",Assumptions!F18),"")</f>
        <v/>
      </c>
      <c r="AA18">
        <f>IFERROR(IF(Assumptions!G18="","",Assumptions!G18),"")</f>
        <v/>
      </c>
      <c r="AB18">
        <f>IFERROR(IF(Assumptions!H18="","",Assumptions!H18),"")</f>
        <v/>
      </c>
      <c r="AC18">
        <f>IFERROR(IF(Assumptions!I18="","",Assumptions!I18),"")</f>
        <v/>
      </c>
    </row>
    <row r="19">
      <c r="A19" s="12" t="n"/>
      <c r="B19" s="12" t="n"/>
      <c r="C19" s="12" t="n"/>
      <c r="D19" s="12" t="n"/>
      <c r="E19" s="13" t="n"/>
      <c r="F19" s="13" t="n"/>
      <c r="G19" s="13" t="n"/>
      <c r="H19" s="36" t="n"/>
      <c r="I19" s="36" t="n"/>
      <c r="J19" s="37" t="n"/>
      <c r="K19" s="16" t="n"/>
      <c r="L19" s="38">
        <f>IF(OR($A19="",$J19="",$K19=""),"",IFERROR($J19*(1+$K19),""))</f>
        <v/>
      </c>
      <c r="M19" s="36" t="n"/>
      <c r="N19" s="39">
        <f>IF(OR($A19="",$I19=""),"",IFERROR($I19-Assumptions!$B$6,""))</f>
        <v/>
      </c>
      <c r="O19" s="13" t="n"/>
      <c r="P19" s="36" t="n"/>
      <c r="Q19" s="36" t="n"/>
      <c r="R19" s="36" t="n"/>
      <c r="S19" s="37" t="n"/>
      <c r="T19" s="19">
        <f>IF(OR($A19="",$I19=""),"",IFERROR($I19-TODAY(),""))</f>
        <v/>
      </c>
      <c r="U19" s="20">
        <f>IF($A19="","",IF($O19="Renewed","Completed",IF($O19="Lost","Closed",IF($I19="","Missing Date",IF($T19&lt;0,"Expired - Check",IF($T19&lt;=Assumptions!$B$7,"Urgent",IF($T19&lt;=Assumptions!$B$5,"Review Window","Later")))))))</f>
        <v/>
      </c>
      <c r="V19" s="21">
        <f>IF($A19="","",IF($O19="Renewed",IF(OR($Q19="",$R19="",$S19=""),"Complete renewed terms","No open renewal action"),IF($O19="Lost","No open renewal action",IF($I19="","Enter expiration date",IF($I19&lt;TODAY(),"Human check: expired agreement",IF(AND($M19="",$T19&lt;=Assumptions!$B$5),"Plan customer outreach",IF(AND($N19&lt;TODAY(),$P19=""),"Human check: decision overdue",IF($T19&lt;=Assumptions!$B$7,"Human check: urgent renewal",IF($T19&lt;=Assumptions!$B$5,"Review pricing and next step","Monitor")))))))))</f>
        <v/>
      </c>
      <c r="X19">
        <f>IFERROR(IF(Assumptions!D19="","",Assumptions!D19),"")</f>
        <v/>
      </c>
      <c r="Y19">
        <f>IFERROR(IF(Assumptions!E19="","",Assumptions!E19),"")</f>
        <v/>
      </c>
      <c r="Z19">
        <f>IFERROR(IF(Assumptions!F19="","",Assumptions!F19),"")</f>
        <v/>
      </c>
      <c r="AA19">
        <f>IFERROR(IF(Assumptions!G19="","",Assumptions!G19),"")</f>
        <v/>
      </c>
      <c r="AB19">
        <f>IFERROR(IF(Assumptions!H19="","",Assumptions!H19),"")</f>
        <v/>
      </c>
      <c r="AC19">
        <f>IFERROR(IF(Assumptions!I19="","",Assumptions!I19),"")</f>
        <v/>
      </c>
    </row>
    <row r="20">
      <c r="A20" s="12" t="n"/>
      <c r="B20" s="12" t="n"/>
      <c r="C20" s="12" t="n"/>
      <c r="D20" s="12" t="n"/>
      <c r="E20" s="13" t="n"/>
      <c r="F20" s="13" t="n"/>
      <c r="G20" s="13" t="n"/>
      <c r="H20" s="36" t="n"/>
      <c r="I20" s="36" t="n"/>
      <c r="J20" s="37" t="n"/>
      <c r="K20" s="16" t="n"/>
      <c r="L20" s="40">
        <f>IF(OR($A20="",$J20="",$K20=""),"",IFERROR($J20*(1+$K20),""))</f>
        <v/>
      </c>
      <c r="M20" s="36" t="n"/>
      <c r="N20" s="41">
        <f>IF(OR($A20="",$I20=""),"",IFERROR($I20-Assumptions!$B$6,""))</f>
        <v/>
      </c>
      <c r="O20" s="13" t="n"/>
      <c r="P20" s="36" t="n"/>
      <c r="Q20" s="36" t="n"/>
      <c r="R20" s="36" t="n"/>
      <c r="S20" s="37" t="n"/>
      <c r="T20" s="24">
        <f>IF(OR($A20="",$I20=""),"",IFERROR($I20-TODAY(),""))</f>
        <v/>
      </c>
      <c r="U20" s="25">
        <f>IF($A20="","",IF($O20="Renewed","Completed",IF($O20="Lost","Closed",IF($I20="","Missing Date",IF($T20&lt;0,"Expired - Check",IF($T20&lt;=Assumptions!$B$7,"Urgent",IF($T20&lt;=Assumptions!$B$5,"Review Window","Later")))))))</f>
        <v/>
      </c>
      <c r="V20" s="26">
        <f>IF($A20="","",IF($O20="Renewed",IF(OR($Q20="",$R20="",$S20=""),"Complete renewed terms","No open renewal action"),IF($O20="Lost","No open renewal action",IF($I20="","Enter expiration date",IF($I20&lt;TODAY(),"Human check: expired agreement",IF(AND($M20="",$T20&lt;=Assumptions!$B$5),"Plan customer outreach",IF(AND($N20&lt;TODAY(),$P20=""),"Human check: decision overdue",IF($T20&lt;=Assumptions!$B$7,"Human check: urgent renewal",IF($T20&lt;=Assumptions!$B$5,"Review pricing and next step","Monitor")))))))))</f>
        <v/>
      </c>
      <c r="X20">
        <f>IFERROR(IF(Assumptions!D20="","",Assumptions!D20),"")</f>
        <v/>
      </c>
      <c r="Y20">
        <f>IFERROR(IF(Assumptions!E20="","",Assumptions!E20),"")</f>
        <v/>
      </c>
      <c r="Z20">
        <f>IFERROR(IF(Assumptions!F20="","",Assumptions!F20),"")</f>
        <v/>
      </c>
      <c r="AA20">
        <f>IFERROR(IF(Assumptions!G20="","",Assumptions!G20),"")</f>
        <v/>
      </c>
      <c r="AB20">
        <f>IFERROR(IF(Assumptions!H20="","",Assumptions!H20),"")</f>
        <v/>
      </c>
      <c r="AC20">
        <f>IFERROR(IF(Assumptions!I20="","",Assumptions!I20),"")</f>
        <v/>
      </c>
    </row>
    <row r="21">
      <c r="A21" s="12" t="n"/>
      <c r="B21" s="12" t="n"/>
      <c r="C21" s="12" t="n"/>
      <c r="D21" s="12" t="n"/>
      <c r="E21" s="13" t="n"/>
      <c r="F21" s="13" t="n"/>
      <c r="G21" s="13" t="n"/>
      <c r="H21" s="36" t="n"/>
      <c r="I21" s="36" t="n"/>
      <c r="J21" s="37" t="n"/>
      <c r="K21" s="16" t="n"/>
      <c r="L21" s="38">
        <f>IF(OR($A21="",$J21="",$K21=""),"",IFERROR($J21*(1+$K21),""))</f>
        <v/>
      </c>
      <c r="M21" s="36" t="n"/>
      <c r="N21" s="39">
        <f>IF(OR($A21="",$I21=""),"",IFERROR($I21-Assumptions!$B$6,""))</f>
        <v/>
      </c>
      <c r="O21" s="13" t="n"/>
      <c r="P21" s="36" t="n"/>
      <c r="Q21" s="36" t="n"/>
      <c r="R21" s="36" t="n"/>
      <c r="S21" s="37" t="n"/>
      <c r="T21" s="19">
        <f>IF(OR($A21="",$I21=""),"",IFERROR($I21-TODAY(),""))</f>
        <v/>
      </c>
      <c r="U21" s="20">
        <f>IF($A21="","",IF($O21="Renewed","Completed",IF($O21="Lost","Closed",IF($I21="","Missing Date",IF($T21&lt;0,"Expired - Check",IF($T21&lt;=Assumptions!$B$7,"Urgent",IF($T21&lt;=Assumptions!$B$5,"Review Window","Later")))))))</f>
        <v/>
      </c>
      <c r="V21" s="21">
        <f>IF($A21="","",IF($O21="Renewed",IF(OR($Q21="",$R21="",$S21=""),"Complete renewed terms","No open renewal action"),IF($O21="Lost","No open renewal action",IF($I21="","Enter expiration date",IF($I21&lt;TODAY(),"Human check: expired agreement",IF(AND($M21="",$T21&lt;=Assumptions!$B$5),"Plan customer outreach",IF(AND($N21&lt;TODAY(),$P21=""),"Human check: decision overdue",IF($T21&lt;=Assumptions!$B$7,"Human check: urgent renewal",IF($T21&lt;=Assumptions!$B$5,"Review pricing and next step","Monitor")))))))))</f>
        <v/>
      </c>
      <c r="X21">
        <f>IFERROR(IF(Assumptions!D21="","",Assumptions!D21),"")</f>
        <v/>
      </c>
      <c r="Y21">
        <f>IFERROR(IF(Assumptions!E21="","",Assumptions!E21),"")</f>
        <v/>
      </c>
      <c r="Z21">
        <f>IFERROR(IF(Assumptions!F21="","",Assumptions!F21),"")</f>
        <v/>
      </c>
      <c r="AA21">
        <f>IFERROR(IF(Assumptions!G21="","",Assumptions!G21),"")</f>
        <v/>
      </c>
      <c r="AB21">
        <f>IFERROR(IF(Assumptions!H21="","",Assumptions!H21),"")</f>
        <v/>
      </c>
      <c r="AC21">
        <f>IFERROR(IF(Assumptions!I21="","",Assumptions!I21),"")</f>
        <v/>
      </c>
    </row>
    <row r="22">
      <c r="A22" s="12" t="n"/>
      <c r="B22" s="12" t="n"/>
      <c r="C22" s="12" t="n"/>
      <c r="D22" s="12" t="n"/>
      <c r="E22" s="13" t="n"/>
      <c r="F22" s="13" t="n"/>
      <c r="G22" s="13" t="n"/>
      <c r="H22" s="36" t="n"/>
      <c r="I22" s="36" t="n"/>
      <c r="J22" s="37" t="n"/>
      <c r="K22" s="16" t="n"/>
      <c r="L22" s="40">
        <f>IF(OR($A22="",$J22="",$K22=""),"",IFERROR($J22*(1+$K22),""))</f>
        <v/>
      </c>
      <c r="M22" s="36" t="n"/>
      <c r="N22" s="41">
        <f>IF(OR($A22="",$I22=""),"",IFERROR($I22-Assumptions!$B$6,""))</f>
        <v/>
      </c>
      <c r="O22" s="13" t="n"/>
      <c r="P22" s="36" t="n"/>
      <c r="Q22" s="36" t="n"/>
      <c r="R22" s="36" t="n"/>
      <c r="S22" s="37" t="n"/>
      <c r="T22" s="24">
        <f>IF(OR($A22="",$I22=""),"",IFERROR($I22-TODAY(),""))</f>
        <v/>
      </c>
      <c r="U22" s="25">
        <f>IF($A22="","",IF($O22="Renewed","Completed",IF($O22="Lost","Closed",IF($I22="","Missing Date",IF($T22&lt;0,"Expired - Check",IF($T22&lt;=Assumptions!$B$7,"Urgent",IF($T22&lt;=Assumptions!$B$5,"Review Window","Later")))))))</f>
        <v/>
      </c>
      <c r="V22" s="26">
        <f>IF($A22="","",IF($O22="Renewed",IF(OR($Q22="",$R22="",$S22=""),"Complete renewed terms","No open renewal action"),IF($O22="Lost","No open renewal action",IF($I22="","Enter expiration date",IF($I22&lt;TODAY(),"Human check: expired agreement",IF(AND($M22="",$T22&lt;=Assumptions!$B$5),"Plan customer outreach",IF(AND($N22&lt;TODAY(),$P22=""),"Human check: decision overdue",IF($T22&lt;=Assumptions!$B$7,"Human check: urgent renewal",IF($T22&lt;=Assumptions!$B$5,"Review pricing and next step","Monitor")))))))))</f>
        <v/>
      </c>
      <c r="X22">
        <f>IFERROR(IF(Assumptions!D22="","",Assumptions!D22),"")</f>
        <v/>
      </c>
      <c r="Y22">
        <f>IFERROR(IF(Assumptions!E22="","",Assumptions!E22),"")</f>
        <v/>
      </c>
      <c r="Z22">
        <f>IFERROR(IF(Assumptions!F22="","",Assumptions!F22),"")</f>
        <v/>
      </c>
      <c r="AA22">
        <f>IFERROR(IF(Assumptions!G22="","",Assumptions!G22),"")</f>
        <v/>
      </c>
      <c r="AB22">
        <f>IFERROR(IF(Assumptions!H22="","",Assumptions!H22),"")</f>
        <v/>
      </c>
      <c r="AC22">
        <f>IFERROR(IF(Assumptions!I22="","",Assumptions!I22),"")</f>
        <v/>
      </c>
    </row>
    <row r="23">
      <c r="A23" s="12" t="n"/>
      <c r="B23" s="12" t="n"/>
      <c r="C23" s="12" t="n"/>
      <c r="D23" s="12" t="n"/>
      <c r="E23" s="13" t="n"/>
      <c r="F23" s="13" t="n"/>
      <c r="G23" s="13" t="n"/>
      <c r="H23" s="36" t="n"/>
      <c r="I23" s="36" t="n"/>
      <c r="J23" s="37" t="n"/>
      <c r="K23" s="16" t="n"/>
      <c r="L23" s="38">
        <f>IF(OR($A23="",$J23="",$K23=""),"",IFERROR($J23*(1+$K23),""))</f>
        <v/>
      </c>
      <c r="M23" s="36" t="n"/>
      <c r="N23" s="39">
        <f>IF(OR($A23="",$I23=""),"",IFERROR($I23-Assumptions!$B$6,""))</f>
        <v/>
      </c>
      <c r="O23" s="13" t="n"/>
      <c r="P23" s="36" t="n"/>
      <c r="Q23" s="36" t="n"/>
      <c r="R23" s="36" t="n"/>
      <c r="S23" s="37" t="n"/>
      <c r="T23" s="19">
        <f>IF(OR($A23="",$I23=""),"",IFERROR($I23-TODAY(),""))</f>
        <v/>
      </c>
      <c r="U23" s="20">
        <f>IF($A23="","",IF($O23="Renewed","Completed",IF($O23="Lost","Closed",IF($I23="","Missing Date",IF($T23&lt;0,"Expired - Check",IF($T23&lt;=Assumptions!$B$7,"Urgent",IF($T23&lt;=Assumptions!$B$5,"Review Window","Later")))))))</f>
        <v/>
      </c>
      <c r="V23" s="21">
        <f>IF($A23="","",IF($O23="Renewed",IF(OR($Q23="",$R23="",$S23=""),"Complete renewed terms","No open renewal action"),IF($O23="Lost","No open renewal action",IF($I23="","Enter expiration date",IF($I23&lt;TODAY(),"Human check: expired agreement",IF(AND($M23="",$T23&lt;=Assumptions!$B$5),"Plan customer outreach",IF(AND($N23&lt;TODAY(),$P23=""),"Human check: decision overdue",IF($T23&lt;=Assumptions!$B$7,"Human check: urgent renewal",IF($T23&lt;=Assumptions!$B$5,"Review pricing and next step","Monitor")))))))))</f>
        <v/>
      </c>
      <c r="X23">
        <f>IFERROR(IF(Assumptions!D23="","",Assumptions!D23),"")</f>
        <v/>
      </c>
      <c r="Y23">
        <f>IFERROR(IF(Assumptions!E23="","",Assumptions!E23),"")</f>
        <v/>
      </c>
      <c r="Z23">
        <f>IFERROR(IF(Assumptions!F23="","",Assumptions!F23),"")</f>
        <v/>
      </c>
      <c r="AA23">
        <f>IFERROR(IF(Assumptions!G23="","",Assumptions!G23),"")</f>
        <v/>
      </c>
      <c r="AB23">
        <f>IFERROR(IF(Assumptions!H23="","",Assumptions!H23),"")</f>
        <v/>
      </c>
      <c r="AC23">
        <f>IFERROR(IF(Assumptions!I23="","",Assumptions!I23),"")</f>
        <v/>
      </c>
    </row>
    <row r="24">
      <c r="A24" s="12" t="n"/>
      <c r="B24" s="12" t="n"/>
      <c r="C24" s="12" t="n"/>
      <c r="D24" s="12" t="n"/>
      <c r="E24" s="13" t="n"/>
      <c r="F24" s="13" t="n"/>
      <c r="G24" s="13" t="n"/>
      <c r="H24" s="36" t="n"/>
      <c r="I24" s="36" t="n"/>
      <c r="J24" s="37" t="n"/>
      <c r="K24" s="16" t="n"/>
      <c r="L24" s="40">
        <f>IF(OR($A24="",$J24="",$K24=""),"",IFERROR($J24*(1+$K24),""))</f>
        <v/>
      </c>
      <c r="M24" s="36" t="n"/>
      <c r="N24" s="41">
        <f>IF(OR($A24="",$I24=""),"",IFERROR($I24-Assumptions!$B$6,""))</f>
        <v/>
      </c>
      <c r="O24" s="13" t="n"/>
      <c r="P24" s="36" t="n"/>
      <c r="Q24" s="36" t="n"/>
      <c r="R24" s="36" t="n"/>
      <c r="S24" s="37" t="n"/>
      <c r="T24" s="24">
        <f>IF(OR($A24="",$I24=""),"",IFERROR($I24-TODAY(),""))</f>
        <v/>
      </c>
      <c r="U24" s="25">
        <f>IF($A24="","",IF($O24="Renewed","Completed",IF($O24="Lost","Closed",IF($I24="","Missing Date",IF($T24&lt;0,"Expired - Check",IF($T24&lt;=Assumptions!$B$7,"Urgent",IF($T24&lt;=Assumptions!$B$5,"Review Window","Later")))))))</f>
        <v/>
      </c>
      <c r="V24" s="26">
        <f>IF($A24="","",IF($O24="Renewed",IF(OR($Q24="",$R24="",$S24=""),"Complete renewed terms","No open renewal action"),IF($O24="Lost","No open renewal action",IF($I24="","Enter expiration date",IF($I24&lt;TODAY(),"Human check: expired agreement",IF(AND($M24="",$T24&lt;=Assumptions!$B$5),"Plan customer outreach",IF(AND($N24&lt;TODAY(),$P24=""),"Human check: decision overdue",IF($T24&lt;=Assumptions!$B$7,"Human check: urgent renewal",IF($T24&lt;=Assumptions!$B$5,"Review pricing and next step","Monitor")))))))))</f>
        <v/>
      </c>
      <c r="X24">
        <f>IFERROR(IF(Assumptions!D24="","",Assumptions!D24),"")</f>
        <v/>
      </c>
      <c r="Y24">
        <f>IFERROR(IF(Assumptions!E24="","",Assumptions!E24),"")</f>
        <v/>
      </c>
      <c r="Z24">
        <f>IFERROR(IF(Assumptions!F24="","",Assumptions!F24),"")</f>
        <v/>
      </c>
      <c r="AA24">
        <f>IFERROR(IF(Assumptions!G24="","",Assumptions!G24),"")</f>
        <v/>
      </c>
      <c r="AB24">
        <f>IFERROR(IF(Assumptions!H24="","",Assumptions!H24),"")</f>
        <v/>
      </c>
      <c r="AC24">
        <f>IFERROR(IF(Assumptions!I24="","",Assumptions!I24),"")</f>
        <v/>
      </c>
    </row>
    <row r="25">
      <c r="A25" s="12" t="n"/>
      <c r="B25" s="12" t="n"/>
      <c r="C25" s="12" t="n"/>
      <c r="D25" s="12" t="n"/>
      <c r="E25" s="13" t="n"/>
      <c r="F25" s="13" t="n"/>
      <c r="G25" s="13" t="n"/>
      <c r="H25" s="36" t="n"/>
      <c r="I25" s="36" t="n"/>
      <c r="J25" s="37" t="n"/>
      <c r="K25" s="16" t="n"/>
      <c r="L25" s="38">
        <f>IF(OR($A25="",$J25="",$K25=""),"",IFERROR($J25*(1+$K25),""))</f>
        <v/>
      </c>
      <c r="M25" s="36" t="n"/>
      <c r="N25" s="39">
        <f>IF(OR($A25="",$I25=""),"",IFERROR($I25-Assumptions!$B$6,""))</f>
        <v/>
      </c>
      <c r="O25" s="13" t="n"/>
      <c r="P25" s="36" t="n"/>
      <c r="Q25" s="36" t="n"/>
      <c r="R25" s="36" t="n"/>
      <c r="S25" s="37" t="n"/>
      <c r="T25" s="19">
        <f>IF(OR($A25="",$I25=""),"",IFERROR($I25-TODAY(),""))</f>
        <v/>
      </c>
      <c r="U25" s="20">
        <f>IF($A25="","",IF($O25="Renewed","Completed",IF($O25="Lost","Closed",IF($I25="","Missing Date",IF($T25&lt;0,"Expired - Check",IF($T25&lt;=Assumptions!$B$7,"Urgent",IF($T25&lt;=Assumptions!$B$5,"Review Window","Later")))))))</f>
        <v/>
      </c>
      <c r="V25" s="21">
        <f>IF($A25="","",IF($O25="Renewed",IF(OR($Q25="",$R25="",$S25=""),"Complete renewed terms","No open renewal action"),IF($O25="Lost","No open renewal action",IF($I25="","Enter expiration date",IF($I25&lt;TODAY(),"Human check: expired agreement",IF(AND($M25="",$T25&lt;=Assumptions!$B$5),"Plan customer outreach",IF(AND($N25&lt;TODAY(),$P25=""),"Human check: decision overdue",IF($T25&lt;=Assumptions!$B$7,"Human check: urgent renewal",IF($T25&lt;=Assumptions!$B$5,"Review pricing and next step","Monitor")))))))))</f>
        <v/>
      </c>
      <c r="X25">
        <f>IFERROR(IF(Assumptions!D25="","",Assumptions!D25),"")</f>
        <v/>
      </c>
      <c r="Y25">
        <f>IFERROR(IF(Assumptions!E25="","",Assumptions!E25),"")</f>
        <v/>
      </c>
      <c r="Z25">
        <f>IFERROR(IF(Assumptions!F25="","",Assumptions!F25),"")</f>
        <v/>
      </c>
      <c r="AA25">
        <f>IFERROR(IF(Assumptions!G25="","",Assumptions!G25),"")</f>
        <v/>
      </c>
      <c r="AB25">
        <f>IFERROR(IF(Assumptions!H25="","",Assumptions!H25),"")</f>
        <v/>
      </c>
      <c r="AC25">
        <f>IFERROR(IF(Assumptions!I25="","",Assumptions!I25),"")</f>
        <v/>
      </c>
    </row>
    <row r="26">
      <c r="A26" s="12" t="n"/>
      <c r="B26" s="12" t="n"/>
      <c r="C26" s="12" t="n"/>
      <c r="D26" s="12" t="n"/>
      <c r="E26" s="13" t="n"/>
      <c r="F26" s="13" t="n"/>
      <c r="G26" s="13" t="n"/>
      <c r="H26" s="36" t="n"/>
      <c r="I26" s="36" t="n"/>
      <c r="J26" s="37" t="n"/>
      <c r="K26" s="16" t="n"/>
      <c r="L26" s="40">
        <f>IF(OR($A26="",$J26="",$K26=""),"",IFERROR($J26*(1+$K26),""))</f>
        <v/>
      </c>
      <c r="M26" s="36" t="n"/>
      <c r="N26" s="41">
        <f>IF(OR($A26="",$I26=""),"",IFERROR($I26-Assumptions!$B$6,""))</f>
        <v/>
      </c>
      <c r="O26" s="13" t="n"/>
      <c r="P26" s="36" t="n"/>
      <c r="Q26" s="36" t="n"/>
      <c r="R26" s="36" t="n"/>
      <c r="S26" s="37" t="n"/>
      <c r="T26" s="24">
        <f>IF(OR($A26="",$I26=""),"",IFERROR($I26-TODAY(),""))</f>
        <v/>
      </c>
      <c r="U26" s="25">
        <f>IF($A26="","",IF($O26="Renewed","Completed",IF($O26="Lost","Closed",IF($I26="","Missing Date",IF($T26&lt;0,"Expired - Check",IF($T26&lt;=Assumptions!$B$7,"Urgent",IF($T26&lt;=Assumptions!$B$5,"Review Window","Later")))))))</f>
        <v/>
      </c>
      <c r="V26" s="26">
        <f>IF($A26="","",IF($O26="Renewed",IF(OR($Q26="",$R26="",$S26=""),"Complete renewed terms","No open renewal action"),IF($O26="Lost","No open renewal action",IF($I26="","Enter expiration date",IF($I26&lt;TODAY(),"Human check: expired agreement",IF(AND($M26="",$T26&lt;=Assumptions!$B$5),"Plan customer outreach",IF(AND($N26&lt;TODAY(),$P26=""),"Human check: decision overdue",IF($T26&lt;=Assumptions!$B$7,"Human check: urgent renewal",IF($T26&lt;=Assumptions!$B$5,"Review pricing and next step","Monitor")))))))))</f>
        <v/>
      </c>
      <c r="X26">
        <f>IFERROR(IF(Assumptions!D26="","",Assumptions!D26),"")</f>
        <v/>
      </c>
      <c r="Y26">
        <f>IFERROR(IF(Assumptions!E26="","",Assumptions!E26),"")</f>
        <v/>
      </c>
      <c r="Z26">
        <f>IFERROR(IF(Assumptions!F26="","",Assumptions!F26),"")</f>
        <v/>
      </c>
      <c r="AA26">
        <f>IFERROR(IF(Assumptions!G26="","",Assumptions!G26),"")</f>
        <v/>
      </c>
      <c r="AB26">
        <f>IFERROR(IF(Assumptions!H26="","",Assumptions!H26),"")</f>
        <v/>
      </c>
      <c r="AC26">
        <f>IFERROR(IF(Assumptions!I26="","",Assumptions!I26),"")</f>
        <v/>
      </c>
    </row>
    <row r="27">
      <c r="A27" s="12" t="n"/>
      <c r="B27" s="12" t="n"/>
      <c r="C27" s="12" t="n"/>
      <c r="D27" s="12" t="n"/>
      <c r="E27" s="13" t="n"/>
      <c r="F27" s="13" t="n"/>
      <c r="G27" s="13" t="n"/>
      <c r="H27" s="36" t="n"/>
      <c r="I27" s="36" t="n"/>
      <c r="J27" s="37" t="n"/>
      <c r="K27" s="16" t="n"/>
      <c r="L27" s="38">
        <f>IF(OR($A27="",$J27="",$K27=""),"",IFERROR($J27*(1+$K27),""))</f>
        <v/>
      </c>
      <c r="M27" s="36" t="n"/>
      <c r="N27" s="39">
        <f>IF(OR($A27="",$I27=""),"",IFERROR($I27-Assumptions!$B$6,""))</f>
        <v/>
      </c>
      <c r="O27" s="13" t="n"/>
      <c r="P27" s="36" t="n"/>
      <c r="Q27" s="36" t="n"/>
      <c r="R27" s="36" t="n"/>
      <c r="S27" s="37" t="n"/>
      <c r="T27" s="19">
        <f>IF(OR($A27="",$I27=""),"",IFERROR($I27-TODAY(),""))</f>
        <v/>
      </c>
      <c r="U27" s="20">
        <f>IF($A27="","",IF($O27="Renewed","Completed",IF($O27="Lost","Closed",IF($I27="","Missing Date",IF($T27&lt;0,"Expired - Check",IF($T27&lt;=Assumptions!$B$7,"Urgent",IF($T27&lt;=Assumptions!$B$5,"Review Window","Later")))))))</f>
        <v/>
      </c>
      <c r="V27" s="21">
        <f>IF($A27="","",IF($O27="Renewed",IF(OR($Q27="",$R27="",$S27=""),"Complete renewed terms","No open renewal action"),IF($O27="Lost","No open renewal action",IF($I27="","Enter expiration date",IF($I27&lt;TODAY(),"Human check: expired agreement",IF(AND($M27="",$T27&lt;=Assumptions!$B$5),"Plan customer outreach",IF(AND($N27&lt;TODAY(),$P27=""),"Human check: decision overdue",IF($T27&lt;=Assumptions!$B$7,"Human check: urgent renewal",IF($T27&lt;=Assumptions!$B$5,"Review pricing and next step","Monitor")))))))))</f>
        <v/>
      </c>
      <c r="X27">
        <f>IFERROR(IF(Assumptions!D27="","",Assumptions!D27),"")</f>
        <v/>
      </c>
      <c r="Y27">
        <f>IFERROR(IF(Assumptions!E27="","",Assumptions!E27),"")</f>
        <v/>
      </c>
      <c r="Z27">
        <f>IFERROR(IF(Assumptions!F27="","",Assumptions!F27),"")</f>
        <v/>
      </c>
      <c r="AA27">
        <f>IFERROR(IF(Assumptions!G27="","",Assumptions!G27),"")</f>
        <v/>
      </c>
      <c r="AB27">
        <f>IFERROR(IF(Assumptions!H27="","",Assumptions!H27),"")</f>
        <v/>
      </c>
      <c r="AC27">
        <f>IFERROR(IF(Assumptions!I27="","",Assumptions!I27),"")</f>
        <v/>
      </c>
    </row>
    <row r="28">
      <c r="A28" s="12" t="n"/>
      <c r="B28" s="12" t="n"/>
      <c r="C28" s="12" t="n"/>
      <c r="D28" s="12" t="n"/>
      <c r="E28" s="13" t="n"/>
      <c r="F28" s="13" t="n"/>
      <c r="G28" s="13" t="n"/>
      <c r="H28" s="36" t="n"/>
      <c r="I28" s="36" t="n"/>
      <c r="J28" s="37" t="n"/>
      <c r="K28" s="16" t="n"/>
      <c r="L28" s="40">
        <f>IF(OR($A28="",$J28="",$K28=""),"",IFERROR($J28*(1+$K28),""))</f>
        <v/>
      </c>
      <c r="M28" s="36" t="n"/>
      <c r="N28" s="41">
        <f>IF(OR($A28="",$I28=""),"",IFERROR($I28-Assumptions!$B$6,""))</f>
        <v/>
      </c>
      <c r="O28" s="13" t="n"/>
      <c r="P28" s="36" t="n"/>
      <c r="Q28" s="36" t="n"/>
      <c r="R28" s="36" t="n"/>
      <c r="S28" s="37" t="n"/>
      <c r="T28" s="24">
        <f>IF(OR($A28="",$I28=""),"",IFERROR($I28-TODAY(),""))</f>
        <v/>
      </c>
      <c r="U28" s="25">
        <f>IF($A28="","",IF($O28="Renewed","Completed",IF($O28="Lost","Closed",IF($I28="","Missing Date",IF($T28&lt;0,"Expired - Check",IF($T28&lt;=Assumptions!$B$7,"Urgent",IF($T28&lt;=Assumptions!$B$5,"Review Window","Later")))))))</f>
        <v/>
      </c>
      <c r="V28" s="26">
        <f>IF($A28="","",IF($O28="Renewed",IF(OR($Q28="",$R28="",$S28=""),"Complete renewed terms","No open renewal action"),IF($O28="Lost","No open renewal action",IF($I28="","Enter expiration date",IF($I28&lt;TODAY(),"Human check: expired agreement",IF(AND($M28="",$T28&lt;=Assumptions!$B$5),"Plan customer outreach",IF(AND($N28&lt;TODAY(),$P28=""),"Human check: decision overdue",IF($T28&lt;=Assumptions!$B$7,"Human check: urgent renewal",IF($T28&lt;=Assumptions!$B$5,"Review pricing and next step","Monitor")))))))))</f>
        <v/>
      </c>
      <c r="X28">
        <f>IFERROR(IF(Assumptions!D28="","",Assumptions!D28),"")</f>
        <v/>
      </c>
      <c r="Y28">
        <f>IFERROR(IF(Assumptions!E28="","",Assumptions!E28),"")</f>
        <v/>
      </c>
      <c r="Z28">
        <f>IFERROR(IF(Assumptions!F28="","",Assumptions!F28),"")</f>
        <v/>
      </c>
      <c r="AA28">
        <f>IFERROR(IF(Assumptions!G28="","",Assumptions!G28),"")</f>
        <v/>
      </c>
      <c r="AB28">
        <f>IFERROR(IF(Assumptions!H28="","",Assumptions!H28),"")</f>
        <v/>
      </c>
      <c r="AC28">
        <f>IFERROR(IF(Assumptions!I28="","",Assumptions!I28),"")</f>
        <v/>
      </c>
    </row>
    <row r="29">
      <c r="A29" s="12" t="n"/>
      <c r="B29" s="12" t="n"/>
      <c r="C29" s="12" t="n"/>
      <c r="D29" s="12" t="n"/>
      <c r="E29" s="13" t="n"/>
      <c r="F29" s="13" t="n"/>
      <c r="G29" s="13" t="n"/>
      <c r="H29" s="36" t="n"/>
      <c r="I29" s="36" t="n"/>
      <c r="J29" s="37" t="n"/>
      <c r="K29" s="16" t="n"/>
      <c r="L29" s="38">
        <f>IF(OR($A29="",$J29="",$K29=""),"",IFERROR($J29*(1+$K29),""))</f>
        <v/>
      </c>
      <c r="M29" s="36" t="n"/>
      <c r="N29" s="39">
        <f>IF(OR($A29="",$I29=""),"",IFERROR($I29-Assumptions!$B$6,""))</f>
        <v/>
      </c>
      <c r="O29" s="13" t="n"/>
      <c r="P29" s="36" t="n"/>
      <c r="Q29" s="36" t="n"/>
      <c r="R29" s="36" t="n"/>
      <c r="S29" s="37" t="n"/>
      <c r="T29" s="19">
        <f>IF(OR($A29="",$I29=""),"",IFERROR($I29-TODAY(),""))</f>
        <v/>
      </c>
      <c r="U29" s="20">
        <f>IF($A29="","",IF($O29="Renewed","Completed",IF($O29="Lost","Closed",IF($I29="","Missing Date",IF($T29&lt;0,"Expired - Check",IF($T29&lt;=Assumptions!$B$7,"Urgent",IF($T29&lt;=Assumptions!$B$5,"Review Window","Later")))))))</f>
        <v/>
      </c>
      <c r="V29" s="21">
        <f>IF($A29="","",IF($O29="Renewed",IF(OR($Q29="",$R29="",$S29=""),"Complete renewed terms","No open renewal action"),IF($O29="Lost","No open renewal action",IF($I29="","Enter expiration date",IF($I29&lt;TODAY(),"Human check: expired agreement",IF(AND($M29="",$T29&lt;=Assumptions!$B$5),"Plan customer outreach",IF(AND($N29&lt;TODAY(),$P29=""),"Human check: decision overdue",IF($T29&lt;=Assumptions!$B$7,"Human check: urgent renewal",IF($T29&lt;=Assumptions!$B$5,"Review pricing and next step","Monitor")))))))))</f>
        <v/>
      </c>
      <c r="X29">
        <f>IFERROR(IF(Assumptions!D29="","",Assumptions!D29),"")</f>
        <v/>
      </c>
      <c r="Y29">
        <f>IFERROR(IF(Assumptions!E29="","",Assumptions!E29),"")</f>
        <v/>
      </c>
      <c r="Z29">
        <f>IFERROR(IF(Assumptions!F29="","",Assumptions!F29),"")</f>
        <v/>
      </c>
      <c r="AA29">
        <f>IFERROR(IF(Assumptions!G29="","",Assumptions!G29),"")</f>
        <v/>
      </c>
      <c r="AB29">
        <f>IFERROR(IF(Assumptions!H29="","",Assumptions!H29),"")</f>
        <v/>
      </c>
      <c r="AC29">
        <f>IFERROR(IF(Assumptions!I29="","",Assumptions!I29),"")</f>
        <v/>
      </c>
    </row>
    <row r="30">
      <c r="A30" s="12" t="n"/>
      <c r="B30" s="12" t="n"/>
      <c r="C30" s="12" t="n"/>
      <c r="D30" s="12" t="n"/>
      <c r="E30" s="13" t="n"/>
      <c r="F30" s="13" t="n"/>
      <c r="G30" s="13" t="n"/>
      <c r="H30" s="36" t="n"/>
      <c r="I30" s="36" t="n"/>
      <c r="J30" s="37" t="n"/>
      <c r="K30" s="16" t="n"/>
      <c r="L30" s="40">
        <f>IF(OR($A30="",$J30="",$K30=""),"",IFERROR($J30*(1+$K30),""))</f>
        <v/>
      </c>
      <c r="M30" s="36" t="n"/>
      <c r="N30" s="41">
        <f>IF(OR($A30="",$I30=""),"",IFERROR($I30-Assumptions!$B$6,""))</f>
        <v/>
      </c>
      <c r="O30" s="13" t="n"/>
      <c r="P30" s="36" t="n"/>
      <c r="Q30" s="36" t="n"/>
      <c r="R30" s="36" t="n"/>
      <c r="S30" s="37" t="n"/>
      <c r="T30" s="24">
        <f>IF(OR($A30="",$I30=""),"",IFERROR($I30-TODAY(),""))</f>
        <v/>
      </c>
      <c r="U30" s="25">
        <f>IF($A30="","",IF($O30="Renewed","Completed",IF($O30="Lost","Closed",IF($I30="","Missing Date",IF($T30&lt;0,"Expired - Check",IF($T30&lt;=Assumptions!$B$7,"Urgent",IF($T30&lt;=Assumptions!$B$5,"Review Window","Later")))))))</f>
        <v/>
      </c>
      <c r="V30" s="26">
        <f>IF($A30="","",IF($O30="Renewed",IF(OR($Q30="",$R30="",$S30=""),"Complete renewed terms","No open renewal action"),IF($O30="Lost","No open renewal action",IF($I30="","Enter expiration date",IF($I30&lt;TODAY(),"Human check: expired agreement",IF(AND($M30="",$T30&lt;=Assumptions!$B$5),"Plan customer outreach",IF(AND($N30&lt;TODAY(),$P30=""),"Human check: decision overdue",IF($T30&lt;=Assumptions!$B$7,"Human check: urgent renewal",IF($T30&lt;=Assumptions!$B$5,"Review pricing and next step","Monitor")))))))))</f>
        <v/>
      </c>
      <c r="X30">
        <f>IFERROR(IF(Assumptions!D30="","",Assumptions!D30),"")</f>
        <v/>
      </c>
      <c r="Y30">
        <f>IFERROR(IF(Assumptions!E30="","",Assumptions!E30),"")</f>
        <v/>
      </c>
      <c r="Z30">
        <f>IFERROR(IF(Assumptions!F30="","",Assumptions!F30),"")</f>
        <v/>
      </c>
      <c r="AA30">
        <f>IFERROR(IF(Assumptions!G30="","",Assumptions!G30),"")</f>
        <v/>
      </c>
      <c r="AB30">
        <f>IFERROR(IF(Assumptions!H30="","",Assumptions!H30),"")</f>
        <v/>
      </c>
      <c r="AC30">
        <f>IFERROR(IF(Assumptions!I30="","",Assumptions!I30),"")</f>
        <v/>
      </c>
    </row>
    <row r="31">
      <c r="A31" s="12" t="n"/>
      <c r="B31" s="12" t="n"/>
      <c r="C31" s="12" t="n"/>
      <c r="D31" s="12" t="n"/>
      <c r="E31" s="13" t="n"/>
      <c r="F31" s="13" t="n"/>
      <c r="G31" s="13" t="n"/>
      <c r="H31" s="36" t="n"/>
      <c r="I31" s="36" t="n"/>
      <c r="J31" s="37" t="n"/>
      <c r="K31" s="16" t="n"/>
      <c r="L31" s="38">
        <f>IF(OR($A31="",$J31="",$K31=""),"",IFERROR($J31*(1+$K31),""))</f>
        <v/>
      </c>
      <c r="M31" s="36" t="n"/>
      <c r="N31" s="39">
        <f>IF(OR($A31="",$I31=""),"",IFERROR($I31-Assumptions!$B$6,""))</f>
        <v/>
      </c>
      <c r="O31" s="13" t="n"/>
      <c r="P31" s="36" t="n"/>
      <c r="Q31" s="36" t="n"/>
      <c r="R31" s="36" t="n"/>
      <c r="S31" s="37" t="n"/>
      <c r="T31" s="19">
        <f>IF(OR($A31="",$I31=""),"",IFERROR($I31-TODAY(),""))</f>
        <v/>
      </c>
      <c r="U31" s="20">
        <f>IF($A31="","",IF($O31="Renewed","Completed",IF($O31="Lost","Closed",IF($I31="","Missing Date",IF($T31&lt;0,"Expired - Check",IF($T31&lt;=Assumptions!$B$7,"Urgent",IF($T31&lt;=Assumptions!$B$5,"Review Window","Later")))))))</f>
        <v/>
      </c>
      <c r="V31" s="21">
        <f>IF($A31="","",IF($O31="Renewed",IF(OR($Q31="",$R31="",$S31=""),"Complete renewed terms","No open renewal action"),IF($O31="Lost","No open renewal action",IF($I31="","Enter expiration date",IF($I31&lt;TODAY(),"Human check: expired agreement",IF(AND($M31="",$T31&lt;=Assumptions!$B$5),"Plan customer outreach",IF(AND($N31&lt;TODAY(),$P31=""),"Human check: decision overdue",IF($T31&lt;=Assumptions!$B$7,"Human check: urgent renewal",IF($T31&lt;=Assumptions!$B$5,"Review pricing and next step","Monitor")))))))))</f>
        <v/>
      </c>
      <c r="X31">
        <f>IFERROR(IF(Assumptions!D31="","",Assumptions!D31),"")</f>
        <v/>
      </c>
      <c r="Y31">
        <f>IFERROR(IF(Assumptions!E31="","",Assumptions!E31),"")</f>
        <v/>
      </c>
      <c r="Z31">
        <f>IFERROR(IF(Assumptions!F31="","",Assumptions!F31),"")</f>
        <v/>
      </c>
      <c r="AA31">
        <f>IFERROR(IF(Assumptions!G31="","",Assumptions!G31),"")</f>
        <v/>
      </c>
      <c r="AB31">
        <f>IFERROR(IF(Assumptions!H31="","",Assumptions!H31),"")</f>
        <v/>
      </c>
      <c r="AC31">
        <f>IFERROR(IF(Assumptions!I31="","",Assumptions!I31),"")</f>
        <v/>
      </c>
    </row>
    <row r="32">
      <c r="A32" s="12" t="n"/>
      <c r="B32" s="12" t="n"/>
      <c r="C32" s="12" t="n"/>
      <c r="D32" s="12" t="n"/>
      <c r="E32" s="13" t="n"/>
      <c r="F32" s="13" t="n"/>
      <c r="G32" s="13" t="n"/>
      <c r="H32" s="36" t="n"/>
      <c r="I32" s="36" t="n"/>
      <c r="J32" s="37" t="n"/>
      <c r="K32" s="16" t="n"/>
      <c r="L32" s="40">
        <f>IF(OR($A32="",$J32="",$K32=""),"",IFERROR($J32*(1+$K32),""))</f>
        <v/>
      </c>
      <c r="M32" s="36" t="n"/>
      <c r="N32" s="41">
        <f>IF(OR($A32="",$I32=""),"",IFERROR($I32-Assumptions!$B$6,""))</f>
        <v/>
      </c>
      <c r="O32" s="13" t="n"/>
      <c r="P32" s="36" t="n"/>
      <c r="Q32" s="36" t="n"/>
      <c r="R32" s="36" t="n"/>
      <c r="S32" s="37" t="n"/>
      <c r="T32" s="24">
        <f>IF(OR($A32="",$I32=""),"",IFERROR($I32-TODAY(),""))</f>
        <v/>
      </c>
      <c r="U32" s="25">
        <f>IF($A32="","",IF($O32="Renewed","Completed",IF($O32="Lost","Closed",IF($I32="","Missing Date",IF($T32&lt;0,"Expired - Check",IF($T32&lt;=Assumptions!$B$7,"Urgent",IF($T32&lt;=Assumptions!$B$5,"Review Window","Later")))))))</f>
        <v/>
      </c>
      <c r="V32" s="26">
        <f>IF($A32="","",IF($O32="Renewed",IF(OR($Q32="",$R32="",$S32=""),"Complete renewed terms","No open renewal action"),IF($O32="Lost","No open renewal action",IF($I32="","Enter expiration date",IF($I32&lt;TODAY(),"Human check: expired agreement",IF(AND($M32="",$T32&lt;=Assumptions!$B$5),"Plan customer outreach",IF(AND($N32&lt;TODAY(),$P32=""),"Human check: decision overdue",IF($T32&lt;=Assumptions!$B$7,"Human check: urgent renewal",IF($T32&lt;=Assumptions!$B$5,"Review pricing and next step","Monitor")))))))))</f>
        <v/>
      </c>
      <c r="X32">
        <f>IFERROR(IF(Assumptions!D32="","",Assumptions!D32),"")</f>
        <v/>
      </c>
      <c r="Y32">
        <f>IFERROR(IF(Assumptions!E32="","",Assumptions!E32),"")</f>
        <v/>
      </c>
      <c r="Z32">
        <f>IFERROR(IF(Assumptions!F32="","",Assumptions!F32),"")</f>
        <v/>
      </c>
      <c r="AA32">
        <f>IFERROR(IF(Assumptions!G32="","",Assumptions!G32),"")</f>
        <v/>
      </c>
      <c r="AB32">
        <f>IFERROR(IF(Assumptions!H32="","",Assumptions!H32),"")</f>
        <v/>
      </c>
      <c r="AC32">
        <f>IFERROR(IF(Assumptions!I32="","",Assumptions!I32),"")</f>
        <v/>
      </c>
    </row>
    <row r="33">
      <c r="A33" s="12" t="n"/>
      <c r="B33" s="12" t="n"/>
      <c r="C33" s="12" t="n"/>
      <c r="D33" s="12" t="n"/>
      <c r="E33" s="13" t="n"/>
      <c r="F33" s="13" t="n"/>
      <c r="G33" s="13" t="n"/>
      <c r="H33" s="36" t="n"/>
      <c r="I33" s="36" t="n"/>
      <c r="J33" s="37" t="n"/>
      <c r="K33" s="16" t="n"/>
      <c r="L33" s="38">
        <f>IF(OR($A33="",$J33="",$K33=""),"",IFERROR($J33*(1+$K33),""))</f>
        <v/>
      </c>
      <c r="M33" s="36" t="n"/>
      <c r="N33" s="39">
        <f>IF(OR($A33="",$I33=""),"",IFERROR($I33-Assumptions!$B$6,""))</f>
        <v/>
      </c>
      <c r="O33" s="13" t="n"/>
      <c r="P33" s="36" t="n"/>
      <c r="Q33" s="36" t="n"/>
      <c r="R33" s="36" t="n"/>
      <c r="S33" s="37" t="n"/>
      <c r="T33" s="19">
        <f>IF(OR($A33="",$I33=""),"",IFERROR($I33-TODAY(),""))</f>
        <v/>
      </c>
      <c r="U33" s="20">
        <f>IF($A33="","",IF($O33="Renewed","Completed",IF($O33="Lost","Closed",IF($I33="","Missing Date",IF($T33&lt;0,"Expired - Check",IF($T33&lt;=Assumptions!$B$7,"Urgent",IF($T33&lt;=Assumptions!$B$5,"Review Window","Later")))))))</f>
        <v/>
      </c>
      <c r="V33" s="21">
        <f>IF($A33="","",IF($O33="Renewed",IF(OR($Q33="",$R33="",$S33=""),"Complete renewed terms","No open renewal action"),IF($O33="Lost","No open renewal action",IF($I33="","Enter expiration date",IF($I33&lt;TODAY(),"Human check: expired agreement",IF(AND($M33="",$T33&lt;=Assumptions!$B$5),"Plan customer outreach",IF(AND($N33&lt;TODAY(),$P33=""),"Human check: decision overdue",IF($T33&lt;=Assumptions!$B$7,"Human check: urgent renewal",IF($T33&lt;=Assumptions!$B$5,"Review pricing and next step","Monitor")))))))))</f>
        <v/>
      </c>
      <c r="X33">
        <f>IFERROR(IF(Assumptions!D33="","",Assumptions!D33),"")</f>
        <v/>
      </c>
      <c r="Y33">
        <f>IFERROR(IF(Assumptions!E33="","",Assumptions!E33),"")</f>
        <v/>
      </c>
      <c r="Z33">
        <f>IFERROR(IF(Assumptions!F33="","",Assumptions!F33),"")</f>
        <v/>
      </c>
      <c r="AA33">
        <f>IFERROR(IF(Assumptions!G33="","",Assumptions!G33),"")</f>
        <v/>
      </c>
      <c r="AB33">
        <f>IFERROR(IF(Assumptions!H33="","",Assumptions!H33),"")</f>
        <v/>
      </c>
      <c r="AC33">
        <f>IFERROR(IF(Assumptions!I33="","",Assumptions!I33),"")</f>
        <v/>
      </c>
    </row>
    <row r="34">
      <c r="A34" s="12" t="n"/>
      <c r="B34" s="12" t="n"/>
      <c r="C34" s="12" t="n"/>
      <c r="D34" s="12" t="n"/>
      <c r="E34" s="13" t="n"/>
      <c r="F34" s="13" t="n"/>
      <c r="G34" s="13" t="n"/>
      <c r="H34" s="36" t="n"/>
      <c r="I34" s="36" t="n"/>
      <c r="J34" s="37" t="n"/>
      <c r="K34" s="16" t="n"/>
      <c r="L34" s="40">
        <f>IF(OR($A34="",$J34="",$K34=""),"",IFERROR($J34*(1+$K34),""))</f>
        <v/>
      </c>
      <c r="M34" s="36" t="n"/>
      <c r="N34" s="41">
        <f>IF(OR($A34="",$I34=""),"",IFERROR($I34-Assumptions!$B$6,""))</f>
        <v/>
      </c>
      <c r="O34" s="13" t="n"/>
      <c r="P34" s="36" t="n"/>
      <c r="Q34" s="36" t="n"/>
      <c r="R34" s="36" t="n"/>
      <c r="S34" s="37" t="n"/>
      <c r="T34" s="24">
        <f>IF(OR($A34="",$I34=""),"",IFERROR($I34-TODAY(),""))</f>
        <v/>
      </c>
      <c r="U34" s="25">
        <f>IF($A34="","",IF($O34="Renewed","Completed",IF($O34="Lost","Closed",IF($I34="","Missing Date",IF($T34&lt;0,"Expired - Check",IF($T34&lt;=Assumptions!$B$7,"Urgent",IF($T34&lt;=Assumptions!$B$5,"Review Window","Later")))))))</f>
        <v/>
      </c>
      <c r="V34" s="26">
        <f>IF($A34="","",IF($O34="Renewed",IF(OR($Q34="",$R34="",$S34=""),"Complete renewed terms","No open renewal action"),IF($O34="Lost","No open renewal action",IF($I34="","Enter expiration date",IF($I34&lt;TODAY(),"Human check: expired agreement",IF(AND($M34="",$T34&lt;=Assumptions!$B$5),"Plan customer outreach",IF(AND($N34&lt;TODAY(),$P34=""),"Human check: decision overdue",IF($T34&lt;=Assumptions!$B$7,"Human check: urgent renewal",IF($T34&lt;=Assumptions!$B$5,"Review pricing and next step","Monitor")))))))))</f>
        <v/>
      </c>
      <c r="X34">
        <f>IFERROR(IF(Assumptions!D34="","",Assumptions!D34),"")</f>
        <v/>
      </c>
      <c r="Y34">
        <f>IFERROR(IF(Assumptions!E34="","",Assumptions!E34),"")</f>
        <v/>
      </c>
      <c r="Z34">
        <f>IFERROR(IF(Assumptions!F34="","",Assumptions!F34),"")</f>
        <v/>
      </c>
      <c r="AA34">
        <f>IFERROR(IF(Assumptions!G34="","",Assumptions!G34),"")</f>
        <v/>
      </c>
      <c r="AB34">
        <f>IFERROR(IF(Assumptions!H34="","",Assumptions!H34),"")</f>
        <v/>
      </c>
      <c r="AC34">
        <f>IFERROR(IF(Assumptions!I34="","",Assumptions!I34),"")</f>
        <v/>
      </c>
    </row>
    <row r="35">
      <c r="A35" s="12" t="n"/>
      <c r="B35" s="12" t="n"/>
      <c r="C35" s="12" t="n"/>
      <c r="D35" s="12" t="n"/>
      <c r="E35" s="13" t="n"/>
      <c r="F35" s="13" t="n"/>
      <c r="G35" s="13" t="n"/>
      <c r="H35" s="36" t="n"/>
      <c r="I35" s="36" t="n"/>
      <c r="J35" s="37" t="n"/>
      <c r="K35" s="16" t="n"/>
      <c r="L35" s="38">
        <f>IF(OR($A35="",$J35="",$K35=""),"",IFERROR($J35*(1+$K35),""))</f>
        <v/>
      </c>
      <c r="M35" s="36" t="n"/>
      <c r="N35" s="39">
        <f>IF(OR($A35="",$I35=""),"",IFERROR($I35-Assumptions!$B$6,""))</f>
        <v/>
      </c>
      <c r="O35" s="13" t="n"/>
      <c r="P35" s="36" t="n"/>
      <c r="Q35" s="36" t="n"/>
      <c r="R35" s="36" t="n"/>
      <c r="S35" s="37" t="n"/>
      <c r="T35" s="19">
        <f>IF(OR($A35="",$I35=""),"",IFERROR($I35-TODAY(),""))</f>
        <v/>
      </c>
      <c r="U35" s="20">
        <f>IF($A35="","",IF($O35="Renewed","Completed",IF($O35="Lost","Closed",IF($I35="","Missing Date",IF($T35&lt;0,"Expired - Check",IF($T35&lt;=Assumptions!$B$7,"Urgent",IF($T35&lt;=Assumptions!$B$5,"Review Window","Later")))))))</f>
        <v/>
      </c>
      <c r="V35" s="21">
        <f>IF($A35="","",IF($O35="Renewed",IF(OR($Q35="",$R35="",$S35=""),"Complete renewed terms","No open renewal action"),IF($O35="Lost","No open renewal action",IF($I35="","Enter expiration date",IF($I35&lt;TODAY(),"Human check: expired agreement",IF(AND($M35="",$T35&lt;=Assumptions!$B$5),"Plan customer outreach",IF(AND($N35&lt;TODAY(),$P35=""),"Human check: decision overdue",IF($T35&lt;=Assumptions!$B$7,"Human check: urgent renewal",IF($T35&lt;=Assumptions!$B$5,"Review pricing and next step","Monitor")))))))))</f>
        <v/>
      </c>
      <c r="X35">
        <f>IFERROR(IF(Assumptions!D35="","",Assumptions!D35),"")</f>
        <v/>
      </c>
      <c r="Y35">
        <f>IFERROR(IF(Assumptions!E35="","",Assumptions!E35),"")</f>
        <v/>
      </c>
      <c r="Z35">
        <f>IFERROR(IF(Assumptions!F35="","",Assumptions!F35),"")</f>
        <v/>
      </c>
      <c r="AA35">
        <f>IFERROR(IF(Assumptions!G35="","",Assumptions!G35),"")</f>
        <v/>
      </c>
      <c r="AB35">
        <f>IFERROR(IF(Assumptions!H35="","",Assumptions!H35),"")</f>
        <v/>
      </c>
      <c r="AC35">
        <f>IFERROR(IF(Assumptions!I35="","",Assumptions!I35),"")</f>
        <v/>
      </c>
    </row>
    <row r="36">
      <c r="A36" s="12" t="n"/>
      <c r="B36" s="12" t="n"/>
      <c r="C36" s="12" t="n"/>
      <c r="D36" s="12" t="n"/>
      <c r="E36" s="13" t="n"/>
      <c r="F36" s="13" t="n"/>
      <c r="G36" s="13" t="n"/>
      <c r="H36" s="36" t="n"/>
      <c r="I36" s="36" t="n"/>
      <c r="J36" s="37" t="n"/>
      <c r="K36" s="16" t="n"/>
      <c r="L36" s="40">
        <f>IF(OR($A36="",$J36="",$K36=""),"",IFERROR($J36*(1+$K36),""))</f>
        <v/>
      </c>
      <c r="M36" s="36" t="n"/>
      <c r="N36" s="41">
        <f>IF(OR($A36="",$I36=""),"",IFERROR($I36-Assumptions!$B$6,""))</f>
        <v/>
      </c>
      <c r="O36" s="13" t="n"/>
      <c r="P36" s="36" t="n"/>
      <c r="Q36" s="36" t="n"/>
      <c r="R36" s="36" t="n"/>
      <c r="S36" s="37" t="n"/>
      <c r="T36" s="24">
        <f>IF(OR($A36="",$I36=""),"",IFERROR($I36-TODAY(),""))</f>
        <v/>
      </c>
      <c r="U36" s="25">
        <f>IF($A36="","",IF($O36="Renewed","Completed",IF($O36="Lost","Closed",IF($I36="","Missing Date",IF($T36&lt;0,"Expired - Check",IF($T36&lt;=Assumptions!$B$7,"Urgent",IF($T36&lt;=Assumptions!$B$5,"Review Window","Later")))))))</f>
        <v/>
      </c>
      <c r="V36" s="26">
        <f>IF($A36="","",IF($O36="Renewed",IF(OR($Q36="",$R36="",$S36=""),"Complete renewed terms","No open renewal action"),IF($O36="Lost","No open renewal action",IF($I36="","Enter expiration date",IF($I36&lt;TODAY(),"Human check: expired agreement",IF(AND($M36="",$T36&lt;=Assumptions!$B$5),"Plan customer outreach",IF(AND($N36&lt;TODAY(),$P36=""),"Human check: decision overdue",IF($T36&lt;=Assumptions!$B$7,"Human check: urgent renewal",IF($T36&lt;=Assumptions!$B$5,"Review pricing and next step","Monitor")))))))))</f>
        <v/>
      </c>
      <c r="X36">
        <f>IFERROR(IF(Assumptions!D36="","",Assumptions!D36),"")</f>
        <v/>
      </c>
      <c r="Y36">
        <f>IFERROR(IF(Assumptions!E36="","",Assumptions!E36),"")</f>
        <v/>
      </c>
      <c r="Z36">
        <f>IFERROR(IF(Assumptions!F36="","",Assumptions!F36),"")</f>
        <v/>
      </c>
      <c r="AA36">
        <f>IFERROR(IF(Assumptions!G36="","",Assumptions!G36),"")</f>
        <v/>
      </c>
      <c r="AB36">
        <f>IFERROR(IF(Assumptions!H36="","",Assumptions!H36),"")</f>
        <v/>
      </c>
      <c r="AC36">
        <f>IFERROR(IF(Assumptions!I36="","",Assumptions!I36),"")</f>
        <v/>
      </c>
    </row>
    <row r="37">
      <c r="A37" s="12" t="n"/>
      <c r="B37" s="12" t="n"/>
      <c r="C37" s="12" t="n"/>
      <c r="D37" s="12" t="n"/>
      <c r="E37" s="13" t="n"/>
      <c r="F37" s="13" t="n"/>
      <c r="G37" s="13" t="n"/>
      <c r="H37" s="36" t="n"/>
      <c r="I37" s="36" t="n"/>
      <c r="J37" s="37" t="n"/>
      <c r="K37" s="16" t="n"/>
      <c r="L37" s="38">
        <f>IF(OR($A37="",$J37="",$K37=""),"",IFERROR($J37*(1+$K37),""))</f>
        <v/>
      </c>
      <c r="M37" s="36" t="n"/>
      <c r="N37" s="39">
        <f>IF(OR($A37="",$I37=""),"",IFERROR($I37-Assumptions!$B$6,""))</f>
        <v/>
      </c>
      <c r="O37" s="13" t="n"/>
      <c r="P37" s="36" t="n"/>
      <c r="Q37" s="36" t="n"/>
      <c r="R37" s="36" t="n"/>
      <c r="S37" s="37" t="n"/>
      <c r="T37" s="19">
        <f>IF(OR($A37="",$I37=""),"",IFERROR($I37-TODAY(),""))</f>
        <v/>
      </c>
      <c r="U37" s="20">
        <f>IF($A37="","",IF($O37="Renewed","Completed",IF($O37="Lost","Closed",IF($I37="","Missing Date",IF($T37&lt;0,"Expired - Check",IF($T37&lt;=Assumptions!$B$7,"Urgent",IF($T37&lt;=Assumptions!$B$5,"Review Window","Later")))))))</f>
        <v/>
      </c>
      <c r="V37" s="21">
        <f>IF($A37="","",IF($O37="Renewed",IF(OR($Q37="",$R37="",$S37=""),"Complete renewed terms","No open renewal action"),IF($O37="Lost","No open renewal action",IF($I37="","Enter expiration date",IF($I37&lt;TODAY(),"Human check: expired agreement",IF(AND($M37="",$T37&lt;=Assumptions!$B$5),"Plan customer outreach",IF(AND($N37&lt;TODAY(),$P37=""),"Human check: decision overdue",IF($T37&lt;=Assumptions!$B$7,"Human check: urgent renewal",IF($T37&lt;=Assumptions!$B$5,"Review pricing and next step","Monitor")))))))))</f>
        <v/>
      </c>
      <c r="X37">
        <f>IFERROR(IF(Assumptions!D37="","",Assumptions!D37),"")</f>
        <v/>
      </c>
      <c r="Y37">
        <f>IFERROR(IF(Assumptions!E37="","",Assumptions!E37),"")</f>
        <v/>
      </c>
      <c r="Z37">
        <f>IFERROR(IF(Assumptions!F37="","",Assumptions!F37),"")</f>
        <v/>
      </c>
      <c r="AA37">
        <f>IFERROR(IF(Assumptions!G37="","",Assumptions!G37),"")</f>
        <v/>
      </c>
      <c r="AB37">
        <f>IFERROR(IF(Assumptions!H37="","",Assumptions!H37),"")</f>
        <v/>
      </c>
      <c r="AC37">
        <f>IFERROR(IF(Assumptions!I37="","",Assumptions!I37),"")</f>
        <v/>
      </c>
    </row>
    <row r="38">
      <c r="A38" s="12" t="n"/>
      <c r="B38" s="12" t="n"/>
      <c r="C38" s="12" t="n"/>
      <c r="D38" s="12" t="n"/>
      <c r="E38" s="13" t="n"/>
      <c r="F38" s="13" t="n"/>
      <c r="G38" s="13" t="n"/>
      <c r="H38" s="36" t="n"/>
      <c r="I38" s="36" t="n"/>
      <c r="J38" s="37" t="n"/>
      <c r="K38" s="16" t="n"/>
      <c r="L38" s="40">
        <f>IF(OR($A38="",$J38="",$K38=""),"",IFERROR($J38*(1+$K38),""))</f>
        <v/>
      </c>
      <c r="M38" s="36" t="n"/>
      <c r="N38" s="41">
        <f>IF(OR($A38="",$I38=""),"",IFERROR($I38-Assumptions!$B$6,""))</f>
        <v/>
      </c>
      <c r="O38" s="13" t="n"/>
      <c r="P38" s="36" t="n"/>
      <c r="Q38" s="36" t="n"/>
      <c r="R38" s="36" t="n"/>
      <c r="S38" s="37" t="n"/>
      <c r="T38" s="24">
        <f>IF(OR($A38="",$I38=""),"",IFERROR($I38-TODAY(),""))</f>
        <v/>
      </c>
      <c r="U38" s="25">
        <f>IF($A38="","",IF($O38="Renewed","Completed",IF($O38="Lost","Closed",IF($I38="","Missing Date",IF($T38&lt;0,"Expired - Check",IF($T38&lt;=Assumptions!$B$7,"Urgent",IF($T38&lt;=Assumptions!$B$5,"Review Window","Later")))))))</f>
        <v/>
      </c>
      <c r="V38" s="26">
        <f>IF($A38="","",IF($O38="Renewed",IF(OR($Q38="",$R38="",$S38=""),"Complete renewed terms","No open renewal action"),IF($O38="Lost","No open renewal action",IF($I38="","Enter expiration date",IF($I38&lt;TODAY(),"Human check: expired agreement",IF(AND($M38="",$T38&lt;=Assumptions!$B$5),"Plan customer outreach",IF(AND($N38&lt;TODAY(),$P38=""),"Human check: decision overdue",IF($T38&lt;=Assumptions!$B$7,"Human check: urgent renewal",IF($T38&lt;=Assumptions!$B$5,"Review pricing and next step","Monitor")))))))))</f>
        <v/>
      </c>
      <c r="X38">
        <f>IFERROR(IF(Assumptions!D38="","",Assumptions!D38),"")</f>
        <v/>
      </c>
      <c r="Y38">
        <f>IFERROR(IF(Assumptions!E38="","",Assumptions!E38),"")</f>
        <v/>
      </c>
      <c r="Z38">
        <f>IFERROR(IF(Assumptions!F38="","",Assumptions!F38),"")</f>
        <v/>
      </c>
      <c r="AA38">
        <f>IFERROR(IF(Assumptions!G38="","",Assumptions!G38),"")</f>
        <v/>
      </c>
      <c r="AB38">
        <f>IFERROR(IF(Assumptions!H38="","",Assumptions!H38),"")</f>
        <v/>
      </c>
      <c r="AC38">
        <f>IFERROR(IF(Assumptions!I38="","",Assumptions!I38),"")</f>
        <v/>
      </c>
    </row>
    <row r="39">
      <c r="A39" s="12" t="n"/>
      <c r="B39" s="12" t="n"/>
      <c r="C39" s="12" t="n"/>
      <c r="D39" s="12" t="n"/>
      <c r="E39" s="13" t="n"/>
      <c r="F39" s="13" t="n"/>
      <c r="G39" s="13" t="n"/>
      <c r="H39" s="36" t="n"/>
      <c r="I39" s="36" t="n"/>
      <c r="J39" s="37" t="n"/>
      <c r="K39" s="16" t="n"/>
      <c r="L39" s="38">
        <f>IF(OR($A39="",$J39="",$K39=""),"",IFERROR($J39*(1+$K39),""))</f>
        <v/>
      </c>
      <c r="M39" s="36" t="n"/>
      <c r="N39" s="39">
        <f>IF(OR($A39="",$I39=""),"",IFERROR($I39-Assumptions!$B$6,""))</f>
        <v/>
      </c>
      <c r="O39" s="13" t="n"/>
      <c r="P39" s="36" t="n"/>
      <c r="Q39" s="36" t="n"/>
      <c r="R39" s="36" t="n"/>
      <c r="S39" s="37" t="n"/>
      <c r="T39" s="19">
        <f>IF(OR($A39="",$I39=""),"",IFERROR($I39-TODAY(),""))</f>
        <v/>
      </c>
      <c r="U39" s="20">
        <f>IF($A39="","",IF($O39="Renewed","Completed",IF($O39="Lost","Closed",IF($I39="","Missing Date",IF($T39&lt;0,"Expired - Check",IF($T39&lt;=Assumptions!$B$7,"Urgent",IF($T39&lt;=Assumptions!$B$5,"Review Window","Later")))))))</f>
        <v/>
      </c>
      <c r="V39" s="21">
        <f>IF($A39="","",IF($O39="Renewed",IF(OR($Q39="",$R39="",$S39=""),"Complete renewed terms","No open renewal action"),IF($O39="Lost","No open renewal action",IF($I39="","Enter expiration date",IF($I39&lt;TODAY(),"Human check: expired agreement",IF(AND($M39="",$T39&lt;=Assumptions!$B$5),"Plan customer outreach",IF(AND($N39&lt;TODAY(),$P39=""),"Human check: decision overdue",IF($T39&lt;=Assumptions!$B$7,"Human check: urgent renewal",IF($T39&lt;=Assumptions!$B$5,"Review pricing and next step","Monitor")))))))))</f>
        <v/>
      </c>
      <c r="X39">
        <f>IFERROR(IF(Assumptions!D39="","",Assumptions!D39),"")</f>
        <v/>
      </c>
      <c r="Y39">
        <f>IFERROR(IF(Assumptions!E39="","",Assumptions!E39),"")</f>
        <v/>
      </c>
      <c r="Z39">
        <f>IFERROR(IF(Assumptions!F39="","",Assumptions!F39),"")</f>
        <v/>
      </c>
      <c r="AA39">
        <f>IFERROR(IF(Assumptions!G39="","",Assumptions!G39),"")</f>
        <v/>
      </c>
      <c r="AB39">
        <f>IFERROR(IF(Assumptions!H39="","",Assumptions!H39),"")</f>
        <v/>
      </c>
      <c r="AC39">
        <f>IFERROR(IF(Assumptions!I39="","",Assumptions!I39),"")</f>
        <v/>
      </c>
    </row>
    <row r="40">
      <c r="A40" s="12" t="n"/>
      <c r="B40" s="12" t="n"/>
      <c r="C40" s="12" t="n"/>
      <c r="D40" s="12" t="n"/>
      <c r="E40" s="13" t="n"/>
      <c r="F40" s="13" t="n"/>
      <c r="G40" s="13" t="n"/>
      <c r="H40" s="36" t="n"/>
      <c r="I40" s="36" t="n"/>
      <c r="J40" s="37" t="n"/>
      <c r="K40" s="16" t="n"/>
      <c r="L40" s="40">
        <f>IF(OR($A40="",$J40="",$K40=""),"",IFERROR($J40*(1+$K40),""))</f>
        <v/>
      </c>
      <c r="M40" s="36" t="n"/>
      <c r="N40" s="41">
        <f>IF(OR($A40="",$I40=""),"",IFERROR($I40-Assumptions!$B$6,""))</f>
        <v/>
      </c>
      <c r="O40" s="13" t="n"/>
      <c r="P40" s="36" t="n"/>
      <c r="Q40" s="36" t="n"/>
      <c r="R40" s="36" t="n"/>
      <c r="S40" s="37" t="n"/>
      <c r="T40" s="24">
        <f>IF(OR($A40="",$I40=""),"",IFERROR($I40-TODAY(),""))</f>
        <v/>
      </c>
      <c r="U40" s="25">
        <f>IF($A40="","",IF($O40="Renewed","Completed",IF($O40="Lost","Closed",IF($I40="","Missing Date",IF($T40&lt;0,"Expired - Check",IF($T40&lt;=Assumptions!$B$7,"Urgent",IF($T40&lt;=Assumptions!$B$5,"Review Window","Later")))))))</f>
        <v/>
      </c>
      <c r="V40" s="26">
        <f>IF($A40="","",IF($O40="Renewed",IF(OR($Q40="",$R40="",$S40=""),"Complete renewed terms","No open renewal action"),IF($O40="Lost","No open renewal action",IF($I40="","Enter expiration date",IF($I40&lt;TODAY(),"Human check: expired agreement",IF(AND($M40="",$T40&lt;=Assumptions!$B$5),"Plan customer outreach",IF(AND($N40&lt;TODAY(),$P40=""),"Human check: decision overdue",IF($T40&lt;=Assumptions!$B$7,"Human check: urgent renewal",IF($T40&lt;=Assumptions!$B$5,"Review pricing and next step","Monitor")))))))))</f>
        <v/>
      </c>
      <c r="X40">
        <f>IFERROR(IF(Assumptions!D40="","",Assumptions!D40),"")</f>
        <v/>
      </c>
      <c r="Y40">
        <f>IFERROR(IF(Assumptions!E40="","",Assumptions!E40),"")</f>
        <v/>
      </c>
      <c r="Z40">
        <f>IFERROR(IF(Assumptions!F40="","",Assumptions!F40),"")</f>
        <v/>
      </c>
      <c r="AA40">
        <f>IFERROR(IF(Assumptions!G40="","",Assumptions!G40),"")</f>
        <v/>
      </c>
      <c r="AB40">
        <f>IFERROR(IF(Assumptions!H40="","",Assumptions!H40),"")</f>
        <v/>
      </c>
      <c r="AC40">
        <f>IFERROR(IF(Assumptions!I40="","",Assumptions!I40),"")</f>
        <v/>
      </c>
    </row>
    <row r="41">
      <c r="A41" s="12" t="n"/>
      <c r="B41" s="12" t="n"/>
      <c r="C41" s="12" t="n"/>
      <c r="D41" s="12" t="n"/>
      <c r="E41" s="13" t="n"/>
      <c r="F41" s="13" t="n"/>
      <c r="G41" s="13" t="n"/>
      <c r="H41" s="36" t="n"/>
      <c r="I41" s="36" t="n"/>
      <c r="J41" s="37" t="n"/>
      <c r="K41" s="16" t="n"/>
      <c r="L41" s="38">
        <f>IF(OR($A41="",$J41="",$K41=""),"",IFERROR($J41*(1+$K41),""))</f>
        <v/>
      </c>
      <c r="M41" s="36" t="n"/>
      <c r="N41" s="39">
        <f>IF(OR($A41="",$I41=""),"",IFERROR($I41-Assumptions!$B$6,""))</f>
        <v/>
      </c>
      <c r="O41" s="13" t="n"/>
      <c r="P41" s="36" t="n"/>
      <c r="Q41" s="36" t="n"/>
      <c r="R41" s="36" t="n"/>
      <c r="S41" s="37" t="n"/>
      <c r="T41" s="19">
        <f>IF(OR($A41="",$I41=""),"",IFERROR($I41-TODAY(),""))</f>
        <v/>
      </c>
      <c r="U41" s="20">
        <f>IF($A41="","",IF($O41="Renewed","Completed",IF($O41="Lost","Closed",IF($I41="","Missing Date",IF($T41&lt;0,"Expired - Check",IF($T41&lt;=Assumptions!$B$7,"Urgent",IF($T41&lt;=Assumptions!$B$5,"Review Window","Later")))))))</f>
        <v/>
      </c>
      <c r="V41" s="21">
        <f>IF($A41="","",IF($O41="Renewed",IF(OR($Q41="",$R41="",$S41=""),"Complete renewed terms","No open renewal action"),IF($O41="Lost","No open renewal action",IF($I41="","Enter expiration date",IF($I41&lt;TODAY(),"Human check: expired agreement",IF(AND($M41="",$T41&lt;=Assumptions!$B$5),"Plan customer outreach",IF(AND($N41&lt;TODAY(),$P41=""),"Human check: decision overdue",IF($T41&lt;=Assumptions!$B$7,"Human check: urgent renewal",IF($T41&lt;=Assumptions!$B$5,"Review pricing and next step","Monitor")))))))))</f>
        <v/>
      </c>
      <c r="X41">
        <f>IFERROR(IF(Assumptions!D41="","",Assumptions!D41),"")</f>
        <v/>
      </c>
      <c r="Y41">
        <f>IFERROR(IF(Assumptions!E41="","",Assumptions!E41),"")</f>
        <v/>
      </c>
      <c r="Z41">
        <f>IFERROR(IF(Assumptions!F41="","",Assumptions!F41),"")</f>
        <v/>
      </c>
      <c r="AA41">
        <f>IFERROR(IF(Assumptions!G41="","",Assumptions!G41),"")</f>
        <v/>
      </c>
      <c r="AB41">
        <f>IFERROR(IF(Assumptions!H41="","",Assumptions!H41),"")</f>
        <v/>
      </c>
      <c r="AC41">
        <f>IFERROR(IF(Assumptions!I41="","",Assumptions!I41),"")</f>
        <v/>
      </c>
    </row>
    <row r="42">
      <c r="A42" s="12" t="n"/>
      <c r="B42" s="12" t="n"/>
      <c r="C42" s="12" t="n"/>
      <c r="D42" s="12" t="n"/>
      <c r="E42" s="13" t="n"/>
      <c r="F42" s="13" t="n"/>
      <c r="G42" s="13" t="n"/>
      <c r="H42" s="36" t="n"/>
      <c r="I42" s="36" t="n"/>
      <c r="J42" s="37" t="n"/>
      <c r="K42" s="16" t="n"/>
      <c r="L42" s="40">
        <f>IF(OR($A42="",$J42="",$K42=""),"",IFERROR($J42*(1+$K42),""))</f>
        <v/>
      </c>
      <c r="M42" s="36" t="n"/>
      <c r="N42" s="41">
        <f>IF(OR($A42="",$I42=""),"",IFERROR($I42-Assumptions!$B$6,""))</f>
        <v/>
      </c>
      <c r="O42" s="13" t="n"/>
      <c r="P42" s="36" t="n"/>
      <c r="Q42" s="36" t="n"/>
      <c r="R42" s="36" t="n"/>
      <c r="S42" s="37" t="n"/>
      <c r="T42" s="24">
        <f>IF(OR($A42="",$I42=""),"",IFERROR($I42-TODAY(),""))</f>
        <v/>
      </c>
      <c r="U42" s="25">
        <f>IF($A42="","",IF($O42="Renewed","Completed",IF($O42="Lost","Closed",IF($I42="","Missing Date",IF($T42&lt;0,"Expired - Check",IF($T42&lt;=Assumptions!$B$7,"Urgent",IF($T42&lt;=Assumptions!$B$5,"Review Window","Later")))))))</f>
        <v/>
      </c>
      <c r="V42" s="26">
        <f>IF($A42="","",IF($O42="Renewed",IF(OR($Q42="",$R42="",$S42=""),"Complete renewed terms","No open renewal action"),IF($O42="Lost","No open renewal action",IF($I42="","Enter expiration date",IF($I42&lt;TODAY(),"Human check: expired agreement",IF(AND($M42="",$T42&lt;=Assumptions!$B$5),"Plan customer outreach",IF(AND($N42&lt;TODAY(),$P42=""),"Human check: decision overdue",IF($T42&lt;=Assumptions!$B$7,"Human check: urgent renewal",IF($T42&lt;=Assumptions!$B$5,"Review pricing and next step","Monitor")))))))))</f>
        <v/>
      </c>
      <c r="X42">
        <f>IFERROR(IF(Assumptions!D42="","",Assumptions!D42),"")</f>
        <v/>
      </c>
      <c r="Y42">
        <f>IFERROR(IF(Assumptions!E42="","",Assumptions!E42),"")</f>
        <v/>
      </c>
      <c r="Z42">
        <f>IFERROR(IF(Assumptions!F42="","",Assumptions!F42),"")</f>
        <v/>
      </c>
      <c r="AA42">
        <f>IFERROR(IF(Assumptions!G42="","",Assumptions!G42),"")</f>
        <v/>
      </c>
      <c r="AB42">
        <f>IFERROR(IF(Assumptions!H42="","",Assumptions!H42),"")</f>
        <v/>
      </c>
      <c r="AC42">
        <f>IFERROR(IF(Assumptions!I42="","",Assumptions!I42),"")</f>
        <v/>
      </c>
    </row>
    <row r="43">
      <c r="A43" s="12" t="n"/>
      <c r="B43" s="12" t="n"/>
      <c r="C43" s="12" t="n"/>
      <c r="D43" s="12" t="n"/>
      <c r="E43" s="13" t="n"/>
      <c r="F43" s="13" t="n"/>
      <c r="G43" s="13" t="n"/>
      <c r="H43" s="36" t="n"/>
      <c r="I43" s="36" t="n"/>
      <c r="J43" s="37" t="n"/>
      <c r="K43" s="16" t="n"/>
      <c r="L43" s="38">
        <f>IF(OR($A43="",$J43="",$K43=""),"",IFERROR($J43*(1+$K43),""))</f>
        <v/>
      </c>
      <c r="M43" s="36" t="n"/>
      <c r="N43" s="39">
        <f>IF(OR($A43="",$I43=""),"",IFERROR($I43-Assumptions!$B$6,""))</f>
        <v/>
      </c>
      <c r="O43" s="13" t="n"/>
      <c r="P43" s="36" t="n"/>
      <c r="Q43" s="36" t="n"/>
      <c r="R43" s="36" t="n"/>
      <c r="S43" s="37" t="n"/>
      <c r="T43" s="19">
        <f>IF(OR($A43="",$I43=""),"",IFERROR($I43-TODAY(),""))</f>
        <v/>
      </c>
      <c r="U43" s="20">
        <f>IF($A43="","",IF($O43="Renewed","Completed",IF($O43="Lost","Closed",IF($I43="","Missing Date",IF($T43&lt;0,"Expired - Check",IF($T43&lt;=Assumptions!$B$7,"Urgent",IF($T43&lt;=Assumptions!$B$5,"Review Window","Later")))))))</f>
        <v/>
      </c>
      <c r="V43" s="21">
        <f>IF($A43="","",IF($O43="Renewed",IF(OR($Q43="",$R43="",$S43=""),"Complete renewed terms","No open renewal action"),IF($O43="Lost","No open renewal action",IF($I43="","Enter expiration date",IF($I43&lt;TODAY(),"Human check: expired agreement",IF(AND($M43="",$T43&lt;=Assumptions!$B$5),"Plan customer outreach",IF(AND($N43&lt;TODAY(),$P43=""),"Human check: decision overdue",IF($T43&lt;=Assumptions!$B$7,"Human check: urgent renewal",IF($T43&lt;=Assumptions!$B$5,"Review pricing and next step","Monitor")))))))))</f>
        <v/>
      </c>
      <c r="X43">
        <f>IFERROR(IF(Assumptions!D43="","",Assumptions!D43),"")</f>
        <v/>
      </c>
      <c r="Y43">
        <f>IFERROR(IF(Assumptions!E43="","",Assumptions!E43),"")</f>
        <v/>
      </c>
      <c r="Z43">
        <f>IFERROR(IF(Assumptions!F43="","",Assumptions!F43),"")</f>
        <v/>
      </c>
      <c r="AA43">
        <f>IFERROR(IF(Assumptions!G43="","",Assumptions!G43),"")</f>
        <v/>
      </c>
      <c r="AB43">
        <f>IFERROR(IF(Assumptions!H43="","",Assumptions!H43),"")</f>
        <v/>
      </c>
      <c r="AC43">
        <f>IFERROR(IF(Assumptions!I43="","",Assumptions!I43),"")</f>
        <v/>
      </c>
    </row>
    <row r="44">
      <c r="A44" s="12" t="n"/>
      <c r="B44" s="12" t="n"/>
      <c r="C44" s="12" t="n"/>
      <c r="D44" s="12" t="n"/>
      <c r="E44" s="13" t="n"/>
      <c r="F44" s="13" t="n"/>
      <c r="G44" s="13" t="n"/>
      <c r="H44" s="36" t="n"/>
      <c r="I44" s="36" t="n"/>
      <c r="J44" s="37" t="n"/>
      <c r="K44" s="16" t="n"/>
      <c r="L44" s="40">
        <f>IF(OR($A44="",$J44="",$K44=""),"",IFERROR($J44*(1+$K44),""))</f>
        <v/>
      </c>
      <c r="M44" s="36" t="n"/>
      <c r="N44" s="41">
        <f>IF(OR($A44="",$I44=""),"",IFERROR($I44-Assumptions!$B$6,""))</f>
        <v/>
      </c>
      <c r="O44" s="13" t="n"/>
      <c r="P44" s="36" t="n"/>
      <c r="Q44" s="36" t="n"/>
      <c r="R44" s="36" t="n"/>
      <c r="S44" s="37" t="n"/>
      <c r="T44" s="24">
        <f>IF(OR($A44="",$I44=""),"",IFERROR($I44-TODAY(),""))</f>
        <v/>
      </c>
      <c r="U44" s="25">
        <f>IF($A44="","",IF($O44="Renewed","Completed",IF($O44="Lost","Closed",IF($I44="","Missing Date",IF($T44&lt;0,"Expired - Check",IF($T44&lt;=Assumptions!$B$7,"Urgent",IF($T44&lt;=Assumptions!$B$5,"Review Window","Later")))))))</f>
        <v/>
      </c>
      <c r="V44" s="26">
        <f>IF($A44="","",IF($O44="Renewed",IF(OR($Q44="",$R44="",$S44=""),"Complete renewed terms","No open renewal action"),IF($O44="Lost","No open renewal action",IF($I44="","Enter expiration date",IF($I44&lt;TODAY(),"Human check: expired agreement",IF(AND($M44="",$T44&lt;=Assumptions!$B$5),"Plan customer outreach",IF(AND($N44&lt;TODAY(),$P44=""),"Human check: decision overdue",IF($T44&lt;=Assumptions!$B$7,"Human check: urgent renewal",IF($T44&lt;=Assumptions!$B$5,"Review pricing and next step","Monitor")))))))))</f>
        <v/>
      </c>
      <c r="X44">
        <f>IFERROR(IF(Assumptions!D44="","",Assumptions!D44),"")</f>
        <v/>
      </c>
      <c r="Y44">
        <f>IFERROR(IF(Assumptions!E44="","",Assumptions!E44),"")</f>
        <v/>
      </c>
      <c r="Z44">
        <f>IFERROR(IF(Assumptions!F44="","",Assumptions!F44),"")</f>
        <v/>
      </c>
      <c r="AA44">
        <f>IFERROR(IF(Assumptions!G44="","",Assumptions!G44),"")</f>
        <v/>
      </c>
      <c r="AB44">
        <f>IFERROR(IF(Assumptions!H44="","",Assumptions!H44),"")</f>
        <v/>
      </c>
      <c r="AC44">
        <f>IFERROR(IF(Assumptions!I44="","",Assumptions!I44),"")</f>
        <v/>
      </c>
    </row>
    <row r="45">
      <c r="A45" s="12" t="n"/>
      <c r="B45" s="12" t="n"/>
      <c r="C45" s="12" t="n"/>
      <c r="D45" s="12" t="n"/>
      <c r="E45" s="13" t="n"/>
      <c r="F45" s="13" t="n"/>
      <c r="G45" s="13" t="n"/>
      <c r="H45" s="36" t="n"/>
      <c r="I45" s="36" t="n"/>
      <c r="J45" s="37" t="n"/>
      <c r="K45" s="16" t="n"/>
      <c r="L45" s="38">
        <f>IF(OR($A45="",$J45="",$K45=""),"",IFERROR($J45*(1+$K45),""))</f>
        <v/>
      </c>
      <c r="M45" s="36" t="n"/>
      <c r="N45" s="39">
        <f>IF(OR($A45="",$I45=""),"",IFERROR($I45-Assumptions!$B$6,""))</f>
        <v/>
      </c>
      <c r="O45" s="13" t="n"/>
      <c r="P45" s="36" t="n"/>
      <c r="Q45" s="36" t="n"/>
      <c r="R45" s="36" t="n"/>
      <c r="S45" s="37" t="n"/>
      <c r="T45" s="19">
        <f>IF(OR($A45="",$I45=""),"",IFERROR($I45-TODAY(),""))</f>
        <v/>
      </c>
      <c r="U45" s="20">
        <f>IF($A45="","",IF($O45="Renewed","Completed",IF($O45="Lost","Closed",IF($I45="","Missing Date",IF($T45&lt;0,"Expired - Check",IF($T45&lt;=Assumptions!$B$7,"Urgent",IF($T45&lt;=Assumptions!$B$5,"Review Window","Later")))))))</f>
        <v/>
      </c>
      <c r="V45" s="21">
        <f>IF($A45="","",IF($O45="Renewed",IF(OR($Q45="",$R45="",$S45=""),"Complete renewed terms","No open renewal action"),IF($O45="Lost","No open renewal action",IF($I45="","Enter expiration date",IF($I45&lt;TODAY(),"Human check: expired agreement",IF(AND($M45="",$T45&lt;=Assumptions!$B$5),"Plan customer outreach",IF(AND($N45&lt;TODAY(),$P45=""),"Human check: decision overdue",IF($T45&lt;=Assumptions!$B$7,"Human check: urgent renewal",IF($T45&lt;=Assumptions!$B$5,"Review pricing and next step","Monitor")))))))))</f>
        <v/>
      </c>
      <c r="X45">
        <f>IFERROR(IF(Assumptions!D45="","",Assumptions!D45),"")</f>
        <v/>
      </c>
      <c r="Y45">
        <f>IFERROR(IF(Assumptions!E45="","",Assumptions!E45),"")</f>
        <v/>
      </c>
      <c r="Z45">
        <f>IFERROR(IF(Assumptions!F45="","",Assumptions!F45),"")</f>
        <v/>
      </c>
      <c r="AA45">
        <f>IFERROR(IF(Assumptions!G45="","",Assumptions!G45),"")</f>
        <v/>
      </c>
      <c r="AB45">
        <f>IFERROR(IF(Assumptions!H45="","",Assumptions!H45),"")</f>
        <v/>
      </c>
      <c r="AC45">
        <f>IFERROR(IF(Assumptions!I45="","",Assumptions!I45),"")</f>
        <v/>
      </c>
    </row>
    <row r="46">
      <c r="A46" s="12" t="n"/>
      <c r="B46" s="12" t="n"/>
      <c r="C46" s="12" t="n"/>
      <c r="D46" s="12" t="n"/>
      <c r="E46" s="13" t="n"/>
      <c r="F46" s="13" t="n"/>
      <c r="G46" s="13" t="n"/>
      <c r="H46" s="36" t="n"/>
      <c r="I46" s="36" t="n"/>
      <c r="J46" s="37" t="n"/>
      <c r="K46" s="16" t="n"/>
      <c r="L46" s="40">
        <f>IF(OR($A46="",$J46="",$K46=""),"",IFERROR($J46*(1+$K46),""))</f>
        <v/>
      </c>
      <c r="M46" s="36" t="n"/>
      <c r="N46" s="41">
        <f>IF(OR($A46="",$I46=""),"",IFERROR($I46-Assumptions!$B$6,""))</f>
        <v/>
      </c>
      <c r="O46" s="13" t="n"/>
      <c r="P46" s="36" t="n"/>
      <c r="Q46" s="36" t="n"/>
      <c r="R46" s="36" t="n"/>
      <c r="S46" s="37" t="n"/>
      <c r="T46" s="24">
        <f>IF(OR($A46="",$I46=""),"",IFERROR($I46-TODAY(),""))</f>
        <v/>
      </c>
      <c r="U46" s="25">
        <f>IF($A46="","",IF($O46="Renewed","Completed",IF($O46="Lost","Closed",IF($I46="","Missing Date",IF($T46&lt;0,"Expired - Check",IF($T46&lt;=Assumptions!$B$7,"Urgent",IF($T46&lt;=Assumptions!$B$5,"Review Window","Later")))))))</f>
        <v/>
      </c>
      <c r="V46" s="26">
        <f>IF($A46="","",IF($O46="Renewed",IF(OR($Q46="",$R46="",$S46=""),"Complete renewed terms","No open renewal action"),IF($O46="Lost","No open renewal action",IF($I46="","Enter expiration date",IF($I46&lt;TODAY(),"Human check: expired agreement",IF(AND($M46="",$T46&lt;=Assumptions!$B$5),"Plan customer outreach",IF(AND($N46&lt;TODAY(),$P46=""),"Human check: decision overdue",IF($T46&lt;=Assumptions!$B$7,"Human check: urgent renewal",IF($T46&lt;=Assumptions!$B$5,"Review pricing and next step","Monitor")))))))))</f>
        <v/>
      </c>
      <c r="X46">
        <f>IFERROR(IF(Assumptions!D46="","",Assumptions!D46),"")</f>
        <v/>
      </c>
      <c r="Y46">
        <f>IFERROR(IF(Assumptions!E46="","",Assumptions!E46),"")</f>
        <v/>
      </c>
      <c r="Z46">
        <f>IFERROR(IF(Assumptions!F46="","",Assumptions!F46),"")</f>
        <v/>
      </c>
      <c r="AA46">
        <f>IFERROR(IF(Assumptions!G46="","",Assumptions!G46),"")</f>
        <v/>
      </c>
      <c r="AB46">
        <f>IFERROR(IF(Assumptions!H46="","",Assumptions!H46),"")</f>
        <v/>
      </c>
      <c r="AC46">
        <f>IFERROR(IF(Assumptions!I46="","",Assumptions!I46),"")</f>
        <v/>
      </c>
    </row>
    <row r="47">
      <c r="A47" s="12" t="n"/>
      <c r="B47" s="12" t="n"/>
      <c r="C47" s="12" t="n"/>
      <c r="D47" s="12" t="n"/>
      <c r="E47" s="13" t="n"/>
      <c r="F47" s="13" t="n"/>
      <c r="G47" s="13" t="n"/>
      <c r="H47" s="36" t="n"/>
      <c r="I47" s="36" t="n"/>
      <c r="J47" s="37" t="n"/>
      <c r="K47" s="16" t="n"/>
      <c r="L47" s="38">
        <f>IF(OR($A47="",$J47="",$K47=""),"",IFERROR($J47*(1+$K47),""))</f>
        <v/>
      </c>
      <c r="M47" s="36" t="n"/>
      <c r="N47" s="39">
        <f>IF(OR($A47="",$I47=""),"",IFERROR($I47-Assumptions!$B$6,""))</f>
        <v/>
      </c>
      <c r="O47" s="13" t="n"/>
      <c r="P47" s="36" t="n"/>
      <c r="Q47" s="36" t="n"/>
      <c r="R47" s="36" t="n"/>
      <c r="S47" s="37" t="n"/>
      <c r="T47" s="19">
        <f>IF(OR($A47="",$I47=""),"",IFERROR($I47-TODAY(),""))</f>
        <v/>
      </c>
      <c r="U47" s="20">
        <f>IF($A47="","",IF($O47="Renewed","Completed",IF($O47="Lost","Closed",IF($I47="","Missing Date",IF($T47&lt;0,"Expired - Check",IF($T47&lt;=Assumptions!$B$7,"Urgent",IF($T47&lt;=Assumptions!$B$5,"Review Window","Later")))))))</f>
        <v/>
      </c>
      <c r="V47" s="21">
        <f>IF($A47="","",IF($O47="Renewed",IF(OR($Q47="",$R47="",$S47=""),"Complete renewed terms","No open renewal action"),IF($O47="Lost","No open renewal action",IF($I47="","Enter expiration date",IF($I47&lt;TODAY(),"Human check: expired agreement",IF(AND($M47="",$T47&lt;=Assumptions!$B$5),"Plan customer outreach",IF(AND($N47&lt;TODAY(),$P47=""),"Human check: decision overdue",IF($T47&lt;=Assumptions!$B$7,"Human check: urgent renewal",IF($T47&lt;=Assumptions!$B$5,"Review pricing and next step","Monitor")))))))))</f>
        <v/>
      </c>
      <c r="X47">
        <f>IFERROR(IF(Assumptions!D47="","",Assumptions!D47),"")</f>
        <v/>
      </c>
      <c r="Y47">
        <f>IFERROR(IF(Assumptions!E47="","",Assumptions!E47),"")</f>
        <v/>
      </c>
      <c r="Z47">
        <f>IFERROR(IF(Assumptions!F47="","",Assumptions!F47),"")</f>
        <v/>
      </c>
      <c r="AA47">
        <f>IFERROR(IF(Assumptions!G47="","",Assumptions!G47),"")</f>
        <v/>
      </c>
      <c r="AB47">
        <f>IFERROR(IF(Assumptions!H47="","",Assumptions!H47),"")</f>
        <v/>
      </c>
      <c r="AC47">
        <f>IFERROR(IF(Assumptions!I47="","",Assumptions!I47),"")</f>
        <v/>
      </c>
    </row>
    <row r="48">
      <c r="A48" s="12" t="n"/>
      <c r="B48" s="12" t="n"/>
      <c r="C48" s="12" t="n"/>
      <c r="D48" s="12" t="n"/>
      <c r="E48" s="13" t="n"/>
      <c r="F48" s="13" t="n"/>
      <c r="G48" s="13" t="n"/>
      <c r="H48" s="36" t="n"/>
      <c r="I48" s="36" t="n"/>
      <c r="J48" s="37" t="n"/>
      <c r="K48" s="16" t="n"/>
      <c r="L48" s="40">
        <f>IF(OR($A48="",$J48="",$K48=""),"",IFERROR($J48*(1+$K48),""))</f>
        <v/>
      </c>
      <c r="M48" s="36" t="n"/>
      <c r="N48" s="41">
        <f>IF(OR($A48="",$I48=""),"",IFERROR($I48-Assumptions!$B$6,""))</f>
        <v/>
      </c>
      <c r="O48" s="13" t="n"/>
      <c r="P48" s="36" t="n"/>
      <c r="Q48" s="36" t="n"/>
      <c r="R48" s="36" t="n"/>
      <c r="S48" s="37" t="n"/>
      <c r="T48" s="24">
        <f>IF(OR($A48="",$I48=""),"",IFERROR($I48-TODAY(),""))</f>
        <v/>
      </c>
      <c r="U48" s="25">
        <f>IF($A48="","",IF($O48="Renewed","Completed",IF($O48="Lost","Closed",IF($I48="","Missing Date",IF($T48&lt;0,"Expired - Check",IF($T48&lt;=Assumptions!$B$7,"Urgent",IF($T48&lt;=Assumptions!$B$5,"Review Window","Later")))))))</f>
        <v/>
      </c>
      <c r="V48" s="26">
        <f>IF($A48="","",IF($O48="Renewed",IF(OR($Q48="",$R48="",$S48=""),"Complete renewed terms","No open renewal action"),IF($O48="Lost","No open renewal action",IF($I48="","Enter expiration date",IF($I48&lt;TODAY(),"Human check: expired agreement",IF(AND($M48="",$T48&lt;=Assumptions!$B$5),"Plan customer outreach",IF(AND($N48&lt;TODAY(),$P48=""),"Human check: decision overdue",IF($T48&lt;=Assumptions!$B$7,"Human check: urgent renewal",IF($T48&lt;=Assumptions!$B$5,"Review pricing and next step","Monitor")))))))))</f>
        <v/>
      </c>
      <c r="X48">
        <f>IFERROR(IF(Assumptions!D48="","",Assumptions!D48),"")</f>
        <v/>
      </c>
      <c r="Y48">
        <f>IFERROR(IF(Assumptions!E48="","",Assumptions!E48),"")</f>
        <v/>
      </c>
      <c r="Z48">
        <f>IFERROR(IF(Assumptions!F48="","",Assumptions!F48),"")</f>
        <v/>
      </c>
      <c r="AA48">
        <f>IFERROR(IF(Assumptions!G48="","",Assumptions!G48),"")</f>
        <v/>
      </c>
      <c r="AB48">
        <f>IFERROR(IF(Assumptions!H48="","",Assumptions!H48),"")</f>
        <v/>
      </c>
      <c r="AC48">
        <f>IFERROR(IF(Assumptions!I48="","",Assumptions!I48),"")</f>
        <v/>
      </c>
    </row>
    <row r="49">
      <c r="A49" s="12" t="n"/>
      <c r="B49" s="12" t="n"/>
      <c r="C49" s="12" t="n"/>
      <c r="D49" s="12" t="n"/>
      <c r="E49" s="13" t="n"/>
      <c r="F49" s="13" t="n"/>
      <c r="G49" s="13" t="n"/>
      <c r="H49" s="36" t="n"/>
      <c r="I49" s="36" t="n"/>
      <c r="J49" s="37" t="n"/>
      <c r="K49" s="16" t="n"/>
      <c r="L49" s="38">
        <f>IF(OR($A49="",$J49="",$K49=""),"",IFERROR($J49*(1+$K49),""))</f>
        <v/>
      </c>
      <c r="M49" s="36" t="n"/>
      <c r="N49" s="39">
        <f>IF(OR($A49="",$I49=""),"",IFERROR($I49-Assumptions!$B$6,""))</f>
        <v/>
      </c>
      <c r="O49" s="13" t="n"/>
      <c r="P49" s="36" t="n"/>
      <c r="Q49" s="36" t="n"/>
      <c r="R49" s="36" t="n"/>
      <c r="S49" s="37" t="n"/>
      <c r="T49" s="19">
        <f>IF(OR($A49="",$I49=""),"",IFERROR($I49-TODAY(),""))</f>
        <v/>
      </c>
      <c r="U49" s="20">
        <f>IF($A49="","",IF($O49="Renewed","Completed",IF($O49="Lost","Closed",IF($I49="","Missing Date",IF($T49&lt;0,"Expired - Check",IF($T49&lt;=Assumptions!$B$7,"Urgent",IF($T49&lt;=Assumptions!$B$5,"Review Window","Later")))))))</f>
        <v/>
      </c>
      <c r="V49" s="21">
        <f>IF($A49="","",IF($O49="Renewed",IF(OR($Q49="",$R49="",$S49=""),"Complete renewed terms","No open renewal action"),IF($O49="Lost","No open renewal action",IF($I49="","Enter expiration date",IF($I49&lt;TODAY(),"Human check: expired agreement",IF(AND($M49="",$T49&lt;=Assumptions!$B$5),"Plan customer outreach",IF(AND($N49&lt;TODAY(),$P49=""),"Human check: decision overdue",IF($T49&lt;=Assumptions!$B$7,"Human check: urgent renewal",IF($T49&lt;=Assumptions!$B$5,"Review pricing and next step","Monitor")))))))))</f>
        <v/>
      </c>
      <c r="X49">
        <f>IFERROR(IF(Assumptions!D49="","",Assumptions!D49),"")</f>
        <v/>
      </c>
      <c r="Y49">
        <f>IFERROR(IF(Assumptions!E49="","",Assumptions!E49),"")</f>
        <v/>
      </c>
      <c r="Z49">
        <f>IFERROR(IF(Assumptions!F49="","",Assumptions!F49),"")</f>
        <v/>
      </c>
      <c r="AA49">
        <f>IFERROR(IF(Assumptions!G49="","",Assumptions!G49),"")</f>
        <v/>
      </c>
      <c r="AB49">
        <f>IFERROR(IF(Assumptions!H49="","",Assumptions!H49),"")</f>
        <v/>
      </c>
      <c r="AC49">
        <f>IFERROR(IF(Assumptions!I49="","",Assumptions!I49),"")</f>
        <v/>
      </c>
    </row>
    <row r="50">
      <c r="A50" s="12" t="n"/>
      <c r="B50" s="12" t="n"/>
      <c r="C50" s="12" t="n"/>
      <c r="D50" s="12" t="n"/>
      <c r="E50" s="13" t="n"/>
      <c r="F50" s="13" t="n"/>
      <c r="G50" s="13" t="n"/>
      <c r="H50" s="36" t="n"/>
      <c r="I50" s="36" t="n"/>
      <c r="J50" s="37" t="n"/>
      <c r="K50" s="16" t="n"/>
      <c r="L50" s="40">
        <f>IF(OR($A50="",$J50="",$K50=""),"",IFERROR($J50*(1+$K50),""))</f>
        <v/>
      </c>
      <c r="M50" s="36" t="n"/>
      <c r="N50" s="41">
        <f>IF(OR($A50="",$I50=""),"",IFERROR($I50-Assumptions!$B$6,""))</f>
        <v/>
      </c>
      <c r="O50" s="13" t="n"/>
      <c r="P50" s="36" t="n"/>
      <c r="Q50" s="36" t="n"/>
      <c r="R50" s="36" t="n"/>
      <c r="S50" s="37" t="n"/>
      <c r="T50" s="24">
        <f>IF(OR($A50="",$I50=""),"",IFERROR($I50-TODAY(),""))</f>
        <v/>
      </c>
      <c r="U50" s="25">
        <f>IF($A50="","",IF($O50="Renewed","Completed",IF($O50="Lost","Closed",IF($I50="","Missing Date",IF($T50&lt;0,"Expired - Check",IF($T50&lt;=Assumptions!$B$7,"Urgent",IF($T50&lt;=Assumptions!$B$5,"Review Window","Later")))))))</f>
        <v/>
      </c>
      <c r="V50" s="26">
        <f>IF($A50="","",IF($O50="Renewed",IF(OR($Q50="",$R50="",$S50=""),"Complete renewed terms","No open renewal action"),IF($O50="Lost","No open renewal action",IF($I50="","Enter expiration date",IF($I50&lt;TODAY(),"Human check: expired agreement",IF(AND($M50="",$T50&lt;=Assumptions!$B$5),"Plan customer outreach",IF(AND($N50&lt;TODAY(),$P50=""),"Human check: decision overdue",IF($T50&lt;=Assumptions!$B$7,"Human check: urgent renewal",IF($T50&lt;=Assumptions!$B$5,"Review pricing and next step","Monitor")))))))))</f>
        <v/>
      </c>
      <c r="X50">
        <f>IFERROR(IF(Assumptions!D50="","",Assumptions!D50),"")</f>
        <v/>
      </c>
      <c r="Y50">
        <f>IFERROR(IF(Assumptions!E50="","",Assumptions!E50),"")</f>
        <v/>
      </c>
      <c r="Z50">
        <f>IFERROR(IF(Assumptions!F50="","",Assumptions!F50),"")</f>
        <v/>
      </c>
      <c r="AA50">
        <f>IFERROR(IF(Assumptions!G50="","",Assumptions!G50),"")</f>
        <v/>
      </c>
      <c r="AB50">
        <f>IFERROR(IF(Assumptions!H50="","",Assumptions!H50),"")</f>
        <v/>
      </c>
      <c r="AC50">
        <f>IFERROR(IF(Assumptions!I50="","",Assumptions!I50),"")</f>
        <v/>
      </c>
    </row>
    <row r="51">
      <c r="A51" s="12" t="n"/>
      <c r="B51" s="12" t="n"/>
      <c r="C51" s="12" t="n"/>
      <c r="D51" s="12" t="n"/>
      <c r="E51" s="13" t="n"/>
      <c r="F51" s="13" t="n"/>
      <c r="G51" s="13" t="n"/>
      <c r="H51" s="36" t="n"/>
      <c r="I51" s="36" t="n"/>
      <c r="J51" s="37" t="n"/>
      <c r="K51" s="16" t="n"/>
      <c r="L51" s="38">
        <f>IF(OR($A51="",$J51="",$K51=""),"",IFERROR($J51*(1+$K51),""))</f>
        <v/>
      </c>
      <c r="M51" s="36" t="n"/>
      <c r="N51" s="39">
        <f>IF(OR($A51="",$I51=""),"",IFERROR($I51-Assumptions!$B$6,""))</f>
        <v/>
      </c>
      <c r="O51" s="13" t="n"/>
      <c r="P51" s="36" t="n"/>
      <c r="Q51" s="36" t="n"/>
      <c r="R51" s="36" t="n"/>
      <c r="S51" s="37" t="n"/>
      <c r="T51" s="19">
        <f>IF(OR($A51="",$I51=""),"",IFERROR($I51-TODAY(),""))</f>
        <v/>
      </c>
      <c r="U51" s="20">
        <f>IF($A51="","",IF($O51="Renewed","Completed",IF($O51="Lost","Closed",IF($I51="","Missing Date",IF($T51&lt;0,"Expired - Check",IF($T51&lt;=Assumptions!$B$7,"Urgent",IF($T51&lt;=Assumptions!$B$5,"Review Window","Later")))))))</f>
        <v/>
      </c>
      <c r="V51" s="21">
        <f>IF($A51="","",IF($O51="Renewed",IF(OR($Q51="",$R51="",$S51=""),"Complete renewed terms","No open renewal action"),IF($O51="Lost","No open renewal action",IF($I51="","Enter expiration date",IF($I51&lt;TODAY(),"Human check: expired agreement",IF(AND($M51="",$T51&lt;=Assumptions!$B$5),"Plan customer outreach",IF(AND($N51&lt;TODAY(),$P51=""),"Human check: decision overdue",IF($T51&lt;=Assumptions!$B$7,"Human check: urgent renewal",IF($T51&lt;=Assumptions!$B$5,"Review pricing and next step","Monitor")))))))))</f>
        <v/>
      </c>
      <c r="X51">
        <f>IFERROR(IF(Assumptions!D51="","",Assumptions!D51),"")</f>
        <v/>
      </c>
      <c r="Y51">
        <f>IFERROR(IF(Assumptions!E51="","",Assumptions!E51),"")</f>
        <v/>
      </c>
      <c r="Z51">
        <f>IFERROR(IF(Assumptions!F51="","",Assumptions!F51),"")</f>
        <v/>
      </c>
      <c r="AA51">
        <f>IFERROR(IF(Assumptions!G51="","",Assumptions!G51),"")</f>
        <v/>
      </c>
      <c r="AB51">
        <f>IFERROR(IF(Assumptions!H51="","",Assumptions!H51),"")</f>
        <v/>
      </c>
      <c r="AC51">
        <f>IFERROR(IF(Assumptions!I51="","",Assumptions!I51),"")</f>
        <v/>
      </c>
    </row>
    <row r="52">
      <c r="A52" s="12" t="n"/>
      <c r="B52" s="12" t="n"/>
      <c r="C52" s="12" t="n"/>
      <c r="D52" s="12" t="n"/>
      <c r="E52" s="13" t="n"/>
      <c r="F52" s="13" t="n"/>
      <c r="G52" s="13" t="n"/>
      <c r="H52" s="36" t="n"/>
      <c r="I52" s="36" t="n"/>
      <c r="J52" s="37" t="n"/>
      <c r="K52" s="16" t="n"/>
      <c r="L52" s="40">
        <f>IF(OR($A52="",$J52="",$K52=""),"",IFERROR($J52*(1+$K52),""))</f>
        <v/>
      </c>
      <c r="M52" s="36" t="n"/>
      <c r="N52" s="41">
        <f>IF(OR($A52="",$I52=""),"",IFERROR($I52-Assumptions!$B$6,""))</f>
        <v/>
      </c>
      <c r="O52" s="13" t="n"/>
      <c r="P52" s="36" t="n"/>
      <c r="Q52" s="36" t="n"/>
      <c r="R52" s="36" t="n"/>
      <c r="S52" s="37" t="n"/>
      <c r="T52" s="24">
        <f>IF(OR($A52="",$I52=""),"",IFERROR($I52-TODAY(),""))</f>
        <v/>
      </c>
      <c r="U52" s="25">
        <f>IF($A52="","",IF($O52="Renewed","Completed",IF($O52="Lost","Closed",IF($I52="","Missing Date",IF($T52&lt;0,"Expired - Check",IF($T52&lt;=Assumptions!$B$7,"Urgent",IF($T52&lt;=Assumptions!$B$5,"Review Window","Later")))))))</f>
        <v/>
      </c>
      <c r="V52" s="26">
        <f>IF($A52="","",IF($O52="Renewed",IF(OR($Q52="",$R52="",$S52=""),"Complete renewed terms","No open renewal action"),IF($O52="Lost","No open renewal action",IF($I52="","Enter expiration date",IF($I52&lt;TODAY(),"Human check: expired agreement",IF(AND($M52="",$T52&lt;=Assumptions!$B$5),"Plan customer outreach",IF(AND($N52&lt;TODAY(),$P52=""),"Human check: decision overdue",IF($T52&lt;=Assumptions!$B$7,"Human check: urgent renewal",IF($T52&lt;=Assumptions!$B$5,"Review pricing and next step","Monitor")))))))))</f>
        <v/>
      </c>
      <c r="X52">
        <f>IFERROR(IF(Assumptions!D52="","",Assumptions!D52),"")</f>
        <v/>
      </c>
      <c r="Y52">
        <f>IFERROR(IF(Assumptions!E52="","",Assumptions!E52),"")</f>
        <v/>
      </c>
      <c r="Z52">
        <f>IFERROR(IF(Assumptions!F52="","",Assumptions!F52),"")</f>
        <v/>
      </c>
      <c r="AA52">
        <f>IFERROR(IF(Assumptions!G52="","",Assumptions!G52),"")</f>
        <v/>
      </c>
      <c r="AB52">
        <f>IFERROR(IF(Assumptions!H52="","",Assumptions!H52),"")</f>
        <v/>
      </c>
      <c r="AC52">
        <f>IFERROR(IF(Assumptions!I52="","",Assumptions!I52),"")</f>
        <v/>
      </c>
    </row>
    <row r="53">
      <c r="A53" s="12" t="n"/>
      <c r="B53" s="12" t="n"/>
      <c r="C53" s="12" t="n"/>
      <c r="D53" s="12" t="n"/>
      <c r="E53" s="13" t="n"/>
      <c r="F53" s="13" t="n"/>
      <c r="G53" s="13" t="n"/>
      <c r="H53" s="36" t="n"/>
      <c r="I53" s="36" t="n"/>
      <c r="J53" s="37" t="n"/>
      <c r="K53" s="16" t="n"/>
      <c r="L53" s="38">
        <f>IF(OR($A53="",$J53="",$K53=""),"",IFERROR($J53*(1+$K53),""))</f>
        <v/>
      </c>
      <c r="M53" s="36" t="n"/>
      <c r="N53" s="39">
        <f>IF(OR($A53="",$I53=""),"",IFERROR($I53-Assumptions!$B$6,""))</f>
        <v/>
      </c>
      <c r="O53" s="13" t="n"/>
      <c r="P53" s="36" t="n"/>
      <c r="Q53" s="36" t="n"/>
      <c r="R53" s="36" t="n"/>
      <c r="S53" s="37" t="n"/>
      <c r="T53" s="19">
        <f>IF(OR($A53="",$I53=""),"",IFERROR($I53-TODAY(),""))</f>
        <v/>
      </c>
      <c r="U53" s="20">
        <f>IF($A53="","",IF($O53="Renewed","Completed",IF($O53="Lost","Closed",IF($I53="","Missing Date",IF($T53&lt;0,"Expired - Check",IF($T53&lt;=Assumptions!$B$7,"Urgent",IF($T53&lt;=Assumptions!$B$5,"Review Window","Later")))))))</f>
        <v/>
      </c>
      <c r="V53" s="21">
        <f>IF($A53="","",IF($O53="Renewed",IF(OR($Q53="",$R53="",$S53=""),"Complete renewed terms","No open renewal action"),IF($O53="Lost","No open renewal action",IF($I53="","Enter expiration date",IF($I53&lt;TODAY(),"Human check: expired agreement",IF(AND($M53="",$T53&lt;=Assumptions!$B$5),"Plan customer outreach",IF(AND($N53&lt;TODAY(),$P53=""),"Human check: decision overdue",IF($T53&lt;=Assumptions!$B$7,"Human check: urgent renewal",IF($T53&lt;=Assumptions!$B$5,"Review pricing and next step","Monitor")))))))))</f>
        <v/>
      </c>
      <c r="X53">
        <f>IFERROR(IF(Assumptions!D53="","",Assumptions!D53),"")</f>
        <v/>
      </c>
      <c r="Y53">
        <f>IFERROR(IF(Assumptions!E53="","",Assumptions!E53),"")</f>
        <v/>
      </c>
      <c r="Z53">
        <f>IFERROR(IF(Assumptions!F53="","",Assumptions!F53),"")</f>
        <v/>
      </c>
      <c r="AA53">
        <f>IFERROR(IF(Assumptions!G53="","",Assumptions!G53),"")</f>
        <v/>
      </c>
      <c r="AB53">
        <f>IFERROR(IF(Assumptions!H53="","",Assumptions!H53),"")</f>
        <v/>
      </c>
      <c r="AC53">
        <f>IFERROR(IF(Assumptions!I53="","",Assumptions!I53),"")</f>
        <v/>
      </c>
    </row>
    <row r="54">
      <c r="A54" s="12" t="n"/>
      <c r="B54" s="12" t="n"/>
      <c r="C54" s="12" t="n"/>
      <c r="D54" s="12" t="n"/>
      <c r="E54" s="13" t="n"/>
      <c r="F54" s="13" t="n"/>
      <c r="G54" s="13" t="n"/>
      <c r="H54" s="36" t="n"/>
      <c r="I54" s="36" t="n"/>
      <c r="J54" s="37" t="n"/>
      <c r="K54" s="16" t="n"/>
      <c r="L54" s="40">
        <f>IF(OR($A54="",$J54="",$K54=""),"",IFERROR($J54*(1+$K54),""))</f>
        <v/>
      </c>
      <c r="M54" s="36" t="n"/>
      <c r="N54" s="41">
        <f>IF(OR($A54="",$I54=""),"",IFERROR($I54-Assumptions!$B$6,""))</f>
        <v/>
      </c>
      <c r="O54" s="13" t="n"/>
      <c r="P54" s="36" t="n"/>
      <c r="Q54" s="36" t="n"/>
      <c r="R54" s="36" t="n"/>
      <c r="S54" s="37" t="n"/>
      <c r="T54" s="24">
        <f>IF(OR($A54="",$I54=""),"",IFERROR($I54-TODAY(),""))</f>
        <v/>
      </c>
      <c r="U54" s="25">
        <f>IF($A54="","",IF($O54="Renewed","Completed",IF($O54="Lost","Closed",IF($I54="","Missing Date",IF($T54&lt;0,"Expired - Check",IF($T54&lt;=Assumptions!$B$7,"Urgent",IF($T54&lt;=Assumptions!$B$5,"Review Window","Later")))))))</f>
        <v/>
      </c>
      <c r="V54" s="26">
        <f>IF($A54="","",IF($O54="Renewed",IF(OR($Q54="",$R54="",$S54=""),"Complete renewed terms","No open renewal action"),IF($O54="Lost","No open renewal action",IF($I54="","Enter expiration date",IF($I54&lt;TODAY(),"Human check: expired agreement",IF(AND($M54="",$T54&lt;=Assumptions!$B$5),"Plan customer outreach",IF(AND($N54&lt;TODAY(),$P54=""),"Human check: decision overdue",IF($T54&lt;=Assumptions!$B$7,"Human check: urgent renewal",IF($T54&lt;=Assumptions!$B$5,"Review pricing and next step","Monitor")))))))))</f>
        <v/>
      </c>
      <c r="X54">
        <f>IFERROR(IF(Assumptions!D54="","",Assumptions!D54),"")</f>
        <v/>
      </c>
      <c r="Y54">
        <f>IFERROR(IF(Assumptions!E54="","",Assumptions!E54),"")</f>
        <v/>
      </c>
      <c r="Z54">
        <f>IFERROR(IF(Assumptions!F54="","",Assumptions!F54),"")</f>
        <v/>
      </c>
      <c r="AA54">
        <f>IFERROR(IF(Assumptions!G54="","",Assumptions!G54),"")</f>
        <v/>
      </c>
      <c r="AB54">
        <f>IFERROR(IF(Assumptions!H54="","",Assumptions!H54),"")</f>
        <v/>
      </c>
      <c r="AC54">
        <f>IFERROR(IF(Assumptions!I54="","",Assumptions!I54),"")</f>
        <v/>
      </c>
    </row>
    <row r="55">
      <c r="A55" s="12" t="n"/>
      <c r="B55" s="12" t="n"/>
      <c r="C55" s="12" t="n"/>
      <c r="D55" s="12" t="n"/>
      <c r="E55" s="13" t="n"/>
      <c r="F55" s="13" t="n"/>
      <c r="G55" s="13" t="n"/>
      <c r="H55" s="36" t="n"/>
      <c r="I55" s="36" t="n"/>
      <c r="J55" s="37" t="n"/>
      <c r="K55" s="16" t="n"/>
      <c r="L55" s="38">
        <f>IF(OR($A55="",$J55="",$K55=""),"",IFERROR($J55*(1+$K55),""))</f>
        <v/>
      </c>
      <c r="M55" s="36" t="n"/>
      <c r="N55" s="39">
        <f>IF(OR($A55="",$I55=""),"",IFERROR($I55-Assumptions!$B$6,""))</f>
        <v/>
      </c>
      <c r="O55" s="13" t="n"/>
      <c r="P55" s="36" t="n"/>
      <c r="Q55" s="36" t="n"/>
      <c r="R55" s="36" t="n"/>
      <c r="S55" s="37" t="n"/>
      <c r="T55" s="19">
        <f>IF(OR($A55="",$I55=""),"",IFERROR($I55-TODAY(),""))</f>
        <v/>
      </c>
      <c r="U55" s="20">
        <f>IF($A55="","",IF($O55="Renewed","Completed",IF($O55="Lost","Closed",IF($I55="","Missing Date",IF($T55&lt;0,"Expired - Check",IF($T55&lt;=Assumptions!$B$7,"Urgent",IF($T55&lt;=Assumptions!$B$5,"Review Window","Later")))))))</f>
        <v/>
      </c>
      <c r="V55" s="21">
        <f>IF($A55="","",IF($O55="Renewed",IF(OR($Q55="",$R55="",$S55=""),"Complete renewed terms","No open renewal action"),IF($O55="Lost","No open renewal action",IF($I55="","Enter expiration date",IF($I55&lt;TODAY(),"Human check: expired agreement",IF(AND($M55="",$T55&lt;=Assumptions!$B$5),"Plan customer outreach",IF(AND($N55&lt;TODAY(),$P55=""),"Human check: decision overdue",IF($T55&lt;=Assumptions!$B$7,"Human check: urgent renewal",IF($T55&lt;=Assumptions!$B$5,"Review pricing and next step","Monitor")))))))))</f>
        <v/>
      </c>
      <c r="X55">
        <f>IFERROR(IF(Assumptions!D55="","",Assumptions!D55),"")</f>
        <v/>
      </c>
      <c r="Y55">
        <f>IFERROR(IF(Assumptions!E55="","",Assumptions!E55),"")</f>
        <v/>
      </c>
      <c r="Z55">
        <f>IFERROR(IF(Assumptions!F55="","",Assumptions!F55),"")</f>
        <v/>
      </c>
      <c r="AA55">
        <f>IFERROR(IF(Assumptions!G55="","",Assumptions!G55),"")</f>
        <v/>
      </c>
      <c r="AB55">
        <f>IFERROR(IF(Assumptions!H55="","",Assumptions!H55),"")</f>
        <v/>
      </c>
      <c r="AC55">
        <f>IFERROR(IF(Assumptions!I55="","",Assumptions!I55),"")</f>
        <v/>
      </c>
    </row>
    <row r="56">
      <c r="A56" s="12" t="n"/>
      <c r="B56" s="12" t="n"/>
      <c r="C56" s="12" t="n"/>
      <c r="D56" s="12" t="n"/>
      <c r="E56" s="13" t="n"/>
      <c r="F56" s="13" t="n"/>
      <c r="G56" s="13" t="n"/>
      <c r="H56" s="36" t="n"/>
      <c r="I56" s="36" t="n"/>
      <c r="J56" s="37" t="n"/>
      <c r="K56" s="16" t="n"/>
      <c r="L56" s="40">
        <f>IF(OR($A56="",$J56="",$K56=""),"",IFERROR($J56*(1+$K56),""))</f>
        <v/>
      </c>
      <c r="M56" s="36" t="n"/>
      <c r="N56" s="41">
        <f>IF(OR($A56="",$I56=""),"",IFERROR($I56-Assumptions!$B$6,""))</f>
        <v/>
      </c>
      <c r="O56" s="13" t="n"/>
      <c r="P56" s="36" t="n"/>
      <c r="Q56" s="36" t="n"/>
      <c r="R56" s="36" t="n"/>
      <c r="S56" s="37" t="n"/>
      <c r="T56" s="24">
        <f>IF(OR($A56="",$I56=""),"",IFERROR($I56-TODAY(),""))</f>
        <v/>
      </c>
      <c r="U56" s="25">
        <f>IF($A56="","",IF($O56="Renewed","Completed",IF($O56="Lost","Closed",IF($I56="","Missing Date",IF($T56&lt;0,"Expired - Check",IF($T56&lt;=Assumptions!$B$7,"Urgent",IF($T56&lt;=Assumptions!$B$5,"Review Window","Later")))))))</f>
        <v/>
      </c>
      <c r="V56" s="26">
        <f>IF($A56="","",IF($O56="Renewed",IF(OR($Q56="",$R56="",$S56=""),"Complete renewed terms","No open renewal action"),IF($O56="Lost","No open renewal action",IF($I56="","Enter expiration date",IF($I56&lt;TODAY(),"Human check: expired agreement",IF(AND($M56="",$T56&lt;=Assumptions!$B$5),"Plan customer outreach",IF(AND($N56&lt;TODAY(),$P56=""),"Human check: decision overdue",IF($T56&lt;=Assumptions!$B$7,"Human check: urgent renewal",IF($T56&lt;=Assumptions!$B$5,"Review pricing and next step","Monitor")))))))))</f>
        <v/>
      </c>
      <c r="X56">
        <f>IFERROR(IF(Assumptions!D56="","",Assumptions!D56),"")</f>
        <v/>
      </c>
      <c r="Y56">
        <f>IFERROR(IF(Assumptions!E56="","",Assumptions!E56),"")</f>
        <v/>
      </c>
      <c r="Z56">
        <f>IFERROR(IF(Assumptions!F56="","",Assumptions!F56),"")</f>
        <v/>
      </c>
      <c r="AA56">
        <f>IFERROR(IF(Assumptions!G56="","",Assumptions!G56),"")</f>
        <v/>
      </c>
      <c r="AB56">
        <f>IFERROR(IF(Assumptions!H56="","",Assumptions!H56),"")</f>
        <v/>
      </c>
      <c r="AC56">
        <f>IFERROR(IF(Assumptions!I56="","",Assumptions!I56),"")</f>
        <v/>
      </c>
    </row>
    <row r="57">
      <c r="A57" s="12" t="n"/>
      <c r="B57" s="12" t="n"/>
      <c r="C57" s="12" t="n"/>
      <c r="D57" s="12" t="n"/>
      <c r="E57" s="13" t="n"/>
      <c r="F57" s="13" t="n"/>
      <c r="G57" s="13" t="n"/>
      <c r="H57" s="36" t="n"/>
      <c r="I57" s="36" t="n"/>
      <c r="J57" s="37" t="n"/>
      <c r="K57" s="16" t="n"/>
      <c r="L57" s="38">
        <f>IF(OR($A57="",$J57="",$K57=""),"",IFERROR($J57*(1+$K57),""))</f>
        <v/>
      </c>
      <c r="M57" s="36" t="n"/>
      <c r="N57" s="39">
        <f>IF(OR($A57="",$I57=""),"",IFERROR($I57-Assumptions!$B$6,""))</f>
        <v/>
      </c>
      <c r="O57" s="13" t="n"/>
      <c r="P57" s="36" t="n"/>
      <c r="Q57" s="36" t="n"/>
      <c r="R57" s="36" t="n"/>
      <c r="S57" s="37" t="n"/>
      <c r="T57" s="19">
        <f>IF(OR($A57="",$I57=""),"",IFERROR($I57-TODAY(),""))</f>
        <v/>
      </c>
      <c r="U57" s="20">
        <f>IF($A57="","",IF($O57="Renewed","Completed",IF($O57="Lost","Closed",IF($I57="","Missing Date",IF($T57&lt;0,"Expired - Check",IF($T57&lt;=Assumptions!$B$7,"Urgent",IF($T57&lt;=Assumptions!$B$5,"Review Window","Later")))))))</f>
        <v/>
      </c>
      <c r="V57" s="21">
        <f>IF($A57="","",IF($O57="Renewed",IF(OR($Q57="",$R57="",$S57=""),"Complete renewed terms","No open renewal action"),IF($O57="Lost","No open renewal action",IF($I57="","Enter expiration date",IF($I57&lt;TODAY(),"Human check: expired agreement",IF(AND($M57="",$T57&lt;=Assumptions!$B$5),"Plan customer outreach",IF(AND($N57&lt;TODAY(),$P57=""),"Human check: decision overdue",IF($T57&lt;=Assumptions!$B$7,"Human check: urgent renewal",IF($T57&lt;=Assumptions!$B$5,"Review pricing and next step","Monitor")))))))))</f>
        <v/>
      </c>
      <c r="X57">
        <f>IFERROR(IF(Assumptions!D57="","",Assumptions!D57),"")</f>
        <v/>
      </c>
      <c r="Y57">
        <f>IFERROR(IF(Assumptions!E57="","",Assumptions!E57),"")</f>
        <v/>
      </c>
      <c r="Z57">
        <f>IFERROR(IF(Assumptions!F57="","",Assumptions!F57),"")</f>
        <v/>
      </c>
      <c r="AA57">
        <f>IFERROR(IF(Assumptions!G57="","",Assumptions!G57),"")</f>
        <v/>
      </c>
      <c r="AB57">
        <f>IFERROR(IF(Assumptions!H57="","",Assumptions!H57),"")</f>
        <v/>
      </c>
      <c r="AC57">
        <f>IFERROR(IF(Assumptions!I57="","",Assumptions!I57),"")</f>
        <v/>
      </c>
    </row>
    <row r="58">
      <c r="A58" s="12" t="n"/>
      <c r="B58" s="12" t="n"/>
      <c r="C58" s="12" t="n"/>
      <c r="D58" s="12" t="n"/>
      <c r="E58" s="13" t="n"/>
      <c r="F58" s="13" t="n"/>
      <c r="G58" s="13" t="n"/>
      <c r="H58" s="36" t="n"/>
      <c r="I58" s="36" t="n"/>
      <c r="J58" s="37" t="n"/>
      <c r="K58" s="16" t="n"/>
      <c r="L58" s="40">
        <f>IF(OR($A58="",$J58="",$K58=""),"",IFERROR($J58*(1+$K58),""))</f>
        <v/>
      </c>
      <c r="M58" s="36" t="n"/>
      <c r="N58" s="41">
        <f>IF(OR($A58="",$I58=""),"",IFERROR($I58-Assumptions!$B$6,""))</f>
        <v/>
      </c>
      <c r="O58" s="13" t="n"/>
      <c r="P58" s="36" t="n"/>
      <c r="Q58" s="36" t="n"/>
      <c r="R58" s="36" t="n"/>
      <c r="S58" s="37" t="n"/>
      <c r="T58" s="24">
        <f>IF(OR($A58="",$I58=""),"",IFERROR($I58-TODAY(),""))</f>
        <v/>
      </c>
      <c r="U58" s="25">
        <f>IF($A58="","",IF($O58="Renewed","Completed",IF($O58="Lost","Closed",IF($I58="","Missing Date",IF($T58&lt;0,"Expired - Check",IF($T58&lt;=Assumptions!$B$7,"Urgent",IF($T58&lt;=Assumptions!$B$5,"Review Window","Later")))))))</f>
        <v/>
      </c>
      <c r="V58" s="26">
        <f>IF($A58="","",IF($O58="Renewed",IF(OR($Q58="",$R58="",$S58=""),"Complete renewed terms","No open renewal action"),IF($O58="Lost","No open renewal action",IF($I58="","Enter expiration date",IF($I58&lt;TODAY(),"Human check: expired agreement",IF(AND($M58="",$T58&lt;=Assumptions!$B$5),"Plan customer outreach",IF(AND($N58&lt;TODAY(),$P58=""),"Human check: decision overdue",IF($T58&lt;=Assumptions!$B$7,"Human check: urgent renewal",IF($T58&lt;=Assumptions!$B$5,"Review pricing and next step","Monitor")))))))))</f>
        <v/>
      </c>
      <c r="X58">
        <f>IFERROR(IF(Assumptions!D58="","",Assumptions!D58),"")</f>
        <v/>
      </c>
      <c r="Y58">
        <f>IFERROR(IF(Assumptions!E58="","",Assumptions!E58),"")</f>
        <v/>
      </c>
      <c r="Z58">
        <f>IFERROR(IF(Assumptions!F58="","",Assumptions!F58),"")</f>
        <v/>
      </c>
      <c r="AA58">
        <f>IFERROR(IF(Assumptions!G58="","",Assumptions!G58),"")</f>
        <v/>
      </c>
      <c r="AB58">
        <f>IFERROR(IF(Assumptions!H58="","",Assumptions!H58),"")</f>
        <v/>
      </c>
      <c r="AC58">
        <f>IFERROR(IF(Assumptions!I58="","",Assumptions!I58),"")</f>
        <v/>
      </c>
    </row>
    <row r="59">
      <c r="A59" s="12" t="n"/>
      <c r="B59" s="12" t="n"/>
      <c r="C59" s="12" t="n"/>
      <c r="D59" s="12" t="n"/>
      <c r="E59" s="13" t="n"/>
      <c r="F59" s="13" t="n"/>
      <c r="G59" s="13" t="n"/>
      <c r="H59" s="36" t="n"/>
      <c r="I59" s="36" t="n"/>
      <c r="J59" s="37" t="n"/>
      <c r="K59" s="16" t="n"/>
      <c r="L59" s="38">
        <f>IF(OR($A59="",$J59="",$K59=""),"",IFERROR($J59*(1+$K59),""))</f>
        <v/>
      </c>
      <c r="M59" s="36" t="n"/>
      <c r="N59" s="39">
        <f>IF(OR($A59="",$I59=""),"",IFERROR($I59-Assumptions!$B$6,""))</f>
        <v/>
      </c>
      <c r="O59" s="13" t="n"/>
      <c r="P59" s="36" t="n"/>
      <c r="Q59" s="36" t="n"/>
      <c r="R59" s="36" t="n"/>
      <c r="S59" s="37" t="n"/>
      <c r="T59" s="19">
        <f>IF(OR($A59="",$I59=""),"",IFERROR($I59-TODAY(),""))</f>
        <v/>
      </c>
      <c r="U59" s="20">
        <f>IF($A59="","",IF($O59="Renewed","Completed",IF($O59="Lost","Closed",IF($I59="","Missing Date",IF($T59&lt;0,"Expired - Check",IF($T59&lt;=Assumptions!$B$7,"Urgent",IF($T59&lt;=Assumptions!$B$5,"Review Window","Later")))))))</f>
        <v/>
      </c>
      <c r="V59" s="21">
        <f>IF($A59="","",IF($O59="Renewed",IF(OR($Q59="",$R59="",$S59=""),"Complete renewed terms","No open renewal action"),IF($O59="Lost","No open renewal action",IF($I59="","Enter expiration date",IF($I59&lt;TODAY(),"Human check: expired agreement",IF(AND($M59="",$T59&lt;=Assumptions!$B$5),"Plan customer outreach",IF(AND($N59&lt;TODAY(),$P59=""),"Human check: decision overdue",IF($T59&lt;=Assumptions!$B$7,"Human check: urgent renewal",IF($T59&lt;=Assumptions!$B$5,"Review pricing and next step","Monitor")))))))))</f>
        <v/>
      </c>
      <c r="X59">
        <f>IFERROR(IF(Assumptions!D59="","",Assumptions!D59),"")</f>
        <v/>
      </c>
      <c r="Y59">
        <f>IFERROR(IF(Assumptions!E59="","",Assumptions!E59),"")</f>
        <v/>
      </c>
      <c r="Z59">
        <f>IFERROR(IF(Assumptions!F59="","",Assumptions!F59),"")</f>
        <v/>
      </c>
      <c r="AA59">
        <f>IFERROR(IF(Assumptions!G59="","",Assumptions!G59),"")</f>
        <v/>
      </c>
      <c r="AB59">
        <f>IFERROR(IF(Assumptions!H59="","",Assumptions!H59),"")</f>
        <v/>
      </c>
      <c r="AC59">
        <f>IFERROR(IF(Assumptions!I59="","",Assumptions!I59),"")</f>
        <v/>
      </c>
    </row>
    <row r="60">
      <c r="A60" s="12" t="n"/>
      <c r="B60" s="12" t="n"/>
      <c r="C60" s="12" t="n"/>
      <c r="D60" s="12" t="n"/>
      <c r="E60" s="13" t="n"/>
      <c r="F60" s="13" t="n"/>
      <c r="G60" s="13" t="n"/>
      <c r="H60" s="36" t="n"/>
      <c r="I60" s="36" t="n"/>
      <c r="J60" s="37" t="n"/>
      <c r="K60" s="16" t="n"/>
      <c r="L60" s="40">
        <f>IF(OR($A60="",$J60="",$K60=""),"",IFERROR($J60*(1+$K60),""))</f>
        <v/>
      </c>
      <c r="M60" s="36" t="n"/>
      <c r="N60" s="41">
        <f>IF(OR($A60="",$I60=""),"",IFERROR($I60-Assumptions!$B$6,""))</f>
        <v/>
      </c>
      <c r="O60" s="13" t="n"/>
      <c r="P60" s="36" t="n"/>
      <c r="Q60" s="36" t="n"/>
      <c r="R60" s="36" t="n"/>
      <c r="S60" s="37" t="n"/>
      <c r="T60" s="24">
        <f>IF(OR($A60="",$I60=""),"",IFERROR($I60-TODAY(),""))</f>
        <v/>
      </c>
      <c r="U60" s="25">
        <f>IF($A60="","",IF($O60="Renewed","Completed",IF($O60="Lost","Closed",IF($I60="","Missing Date",IF($T60&lt;0,"Expired - Check",IF($T60&lt;=Assumptions!$B$7,"Urgent",IF($T60&lt;=Assumptions!$B$5,"Review Window","Later")))))))</f>
        <v/>
      </c>
      <c r="V60" s="26">
        <f>IF($A60="","",IF($O60="Renewed",IF(OR($Q60="",$R60="",$S60=""),"Complete renewed terms","No open renewal action"),IF($O60="Lost","No open renewal action",IF($I60="","Enter expiration date",IF($I60&lt;TODAY(),"Human check: expired agreement",IF(AND($M60="",$T60&lt;=Assumptions!$B$5),"Plan customer outreach",IF(AND($N60&lt;TODAY(),$P60=""),"Human check: decision overdue",IF($T60&lt;=Assumptions!$B$7,"Human check: urgent renewal",IF($T60&lt;=Assumptions!$B$5,"Review pricing and next step","Monitor")))))))))</f>
        <v/>
      </c>
      <c r="X60">
        <f>IFERROR(IF(Assumptions!D60="","",Assumptions!D60),"")</f>
        <v/>
      </c>
      <c r="Y60">
        <f>IFERROR(IF(Assumptions!E60="","",Assumptions!E60),"")</f>
        <v/>
      </c>
      <c r="Z60">
        <f>IFERROR(IF(Assumptions!F60="","",Assumptions!F60),"")</f>
        <v/>
      </c>
      <c r="AA60">
        <f>IFERROR(IF(Assumptions!G60="","",Assumptions!G60),"")</f>
        <v/>
      </c>
      <c r="AB60">
        <f>IFERROR(IF(Assumptions!H60="","",Assumptions!H60),"")</f>
        <v/>
      </c>
      <c r="AC60">
        <f>IFERROR(IF(Assumptions!I60="","",Assumptions!I60),"")</f>
        <v/>
      </c>
    </row>
    <row r="61">
      <c r="A61" s="12" t="n"/>
      <c r="B61" s="12" t="n"/>
      <c r="C61" s="12" t="n"/>
      <c r="D61" s="12" t="n"/>
      <c r="E61" s="13" t="n"/>
      <c r="F61" s="13" t="n"/>
      <c r="G61" s="13" t="n"/>
      <c r="H61" s="36" t="n"/>
      <c r="I61" s="36" t="n"/>
      <c r="J61" s="37" t="n"/>
      <c r="K61" s="16" t="n"/>
      <c r="L61" s="38">
        <f>IF(OR($A61="",$J61="",$K61=""),"",IFERROR($J61*(1+$K61),""))</f>
        <v/>
      </c>
      <c r="M61" s="36" t="n"/>
      <c r="N61" s="39">
        <f>IF(OR($A61="",$I61=""),"",IFERROR($I61-Assumptions!$B$6,""))</f>
        <v/>
      </c>
      <c r="O61" s="13" t="n"/>
      <c r="P61" s="36" t="n"/>
      <c r="Q61" s="36" t="n"/>
      <c r="R61" s="36" t="n"/>
      <c r="S61" s="37" t="n"/>
      <c r="T61" s="19">
        <f>IF(OR($A61="",$I61=""),"",IFERROR($I61-TODAY(),""))</f>
        <v/>
      </c>
      <c r="U61" s="20">
        <f>IF($A61="","",IF($O61="Renewed","Completed",IF($O61="Lost","Closed",IF($I61="","Missing Date",IF($T61&lt;0,"Expired - Check",IF($T61&lt;=Assumptions!$B$7,"Urgent",IF($T61&lt;=Assumptions!$B$5,"Review Window","Later")))))))</f>
        <v/>
      </c>
      <c r="V61" s="21">
        <f>IF($A61="","",IF($O61="Renewed",IF(OR($Q61="",$R61="",$S61=""),"Complete renewed terms","No open renewal action"),IF($O61="Lost","No open renewal action",IF($I61="","Enter expiration date",IF($I61&lt;TODAY(),"Human check: expired agreement",IF(AND($M61="",$T61&lt;=Assumptions!$B$5),"Plan customer outreach",IF(AND($N61&lt;TODAY(),$P61=""),"Human check: decision overdue",IF($T61&lt;=Assumptions!$B$7,"Human check: urgent renewal",IF($T61&lt;=Assumptions!$B$5,"Review pricing and next step","Monitor")))))))))</f>
        <v/>
      </c>
      <c r="X61">
        <f>IFERROR(IF(Assumptions!D61="","",Assumptions!D61),"")</f>
        <v/>
      </c>
      <c r="Y61">
        <f>IFERROR(IF(Assumptions!E61="","",Assumptions!E61),"")</f>
        <v/>
      </c>
      <c r="Z61">
        <f>IFERROR(IF(Assumptions!F61="","",Assumptions!F61),"")</f>
        <v/>
      </c>
      <c r="AA61">
        <f>IFERROR(IF(Assumptions!G61="","",Assumptions!G61),"")</f>
        <v/>
      </c>
      <c r="AB61">
        <f>IFERROR(IF(Assumptions!H61="","",Assumptions!H61),"")</f>
        <v/>
      </c>
      <c r="AC61">
        <f>IFERROR(IF(Assumptions!I61="","",Assumptions!I61),"")</f>
        <v/>
      </c>
    </row>
    <row r="62">
      <c r="A62" s="12" t="n"/>
      <c r="B62" s="12" t="n"/>
      <c r="C62" s="12" t="n"/>
      <c r="D62" s="12" t="n"/>
      <c r="E62" s="13" t="n"/>
      <c r="F62" s="13" t="n"/>
      <c r="G62" s="13" t="n"/>
      <c r="H62" s="36" t="n"/>
      <c r="I62" s="36" t="n"/>
      <c r="J62" s="37" t="n"/>
      <c r="K62" s="16" t="n"/>
      <c r="L62" s="40">
        <f>IF(OR($A62="",$J62="",$K62=""),"",IFERROR($J62*(1+$K62),""))</f>
        <v/>
      </c>
      <c r="M62" s="36" t="n"/>
      <c r="N62" s="41">
        <f>IF(OR($A62="",$I62=""),"",IFERROR($I62-Assumptions!$B$6,""))</f>
        <v/>
      </c>
      <c r="O62" s="13" t="n"/>
      <c r="P62" s="36" t="n"/>
      <c r="Q62" s="36" t="n"/>
      <c r="R62" s="36" t="n"/>
      <c r="S62" s="37" t="n"/>
      <c r="T62" s="24">
        <f>IF(OR($A62="",$I62=""),"",IFERROR($I62-TODAY(),""))</f>
        <v/>
      </c>
      <c r="U62" s="25">
        <f>IF($A62="","",IF($O62="Renewed","Completed",IF($O62="Lost","Closed",IF($I62="","Missing Date",IF($T62&lt;0,"Expired - Check",IF($T62&lt;=Assumptions!$B$7,"Urgent",IF($T62&lt;=Assumptions!$B$5,"Review Window","Later")))))))</f>
        <v/>
      </c>
      <c r="V62" s="26">
        <f>IF($A62="","",IF($O62="Renewed",IF(OR($Q62="",$R62="",$S62=""),"Complete renewed terms","No open renewal action"),IF($O62="Lost","No open renewal action",IF($I62="","Enter expiration date",IF($I62&lt;TODAY(),"Human check: expired agreement",IF(AND($M62="",$T62&lt;=Assumptions!$B$5),"Plan customer outreach",IF(AND($N62&lt;TODAY(),$P62=""),"Human check: decision overdue",IF($T62&lt;=Assumptions!$B$7,"Human check: urgent renewal",IF($T62&lt;=Assumptions!$B$5,"Review pricing and next step","Monitor")))))))))</f>
        <v/>
      </c>
      <c r="X62">
        <f>IFERROR(IF(Assumptions!D62="","",Assumptions!D62),"")</f>
        <v/>
      </c>
      <c r="Y62">
        <f>IFERROR(IF(Assumptions!E62="","",Assumptions!E62),"")</f>
        <v/>
      </c>
      <c r="Z62">
        <f>IFERROR(IF(Assumptions!F62="","",Assumptions!F62),"")</f>
        <v/>
      </c>
      <c r="AA62">
        <f>IFERROR(IF(Assumptions!G62="","",Assumptions!G62),"")</f>
        <v/>
      </c>
      <c r="AB62">
        <f>IFERROR(IF(Assumptions!H62="","",Assumptions!H62),"")</f>
        <v/>
      </c>
      <c r="AC62">
        <f>IFERROR(IF(Assumptions!I62="","",Assumptions!I62),"")</f>
        <v/>
      </c>
    </row>
    <row r="63">
      <c r="A63" s="12" t="n"/>
      <c r="B63" s="12" t="n"/>
      <c r="C63" s="12" t="n"/>
      <c r="D63" s="12" t="n"/>
      <c r="E63" s="13" t="n"/>
      <c r="F63" s="13" t="n"/>
      <c r="G63" s="13" t="n"/>
      <c r="H63" s="36" t="n"/>
      <c r="I63" s="36" t="n"/>
      <c r="J63" s="37" t="n"/>
      <c r="K63" s="16" t="n"/>
      <c r="L63" s="38">
        <f>IF(OR($A63="",$J63="",$K63=""),"",IFERROR($J63*(1+$K63),""))</f>
        <v/>
      </c>
      <c r="M63" s="36" t="n"/>
      <c r="N63" s="39">
        <f>IF(OR($A63="",$I63=""),"",IFERROR($I63-Assumptions!$B$6,""))</f>
        <v/>
      </c>
      <c r="O63" s="13" t="n"/>
      <c r="P63" s="36" t="n"/>
      <c r="Q63" s="36" t="n"/>
      <c r="R63" s="36" t="n"/>
      <c r="S63" s="37" t="n"/>
      <c r="T63" s="19">
        <f>IF(OR($A63="",$I63=""),"",IFERROR($I63-TODAY(),""))</f>
        <v/>
      </c>
      <c r="U63" s="20">
        <f>IF($A63="","",IF($O63="Renewed","Completed",IF($O63="Lost","Closed",IF($I63="","Missing Date",IF($T63&lt;0,"Expired - Check",IF($T63&lt;=Assumptions!$B$7,"Urgent",IF($T63&lt;=Assumptions!$B$5,"Review Window","Later")))))))</f>
        <v/>
      </c>
      <c r="V63" s="21">
        <f>IF($A63="","",IF($O63="Renewed",IF(OR($Q63="",$R63="",$S63=""),"Complete renewed terms","No open renewal action"),IF($O63="Lost","No open renewal action",IF($I63="","Enter expiration date",IF($I63&lt;TODAY(),"Human check: expired agreement",IF(AND($M63="",$T63&lt;=Assumptions!$B$5),"Plan customer outreach",IF(AND($N63&lt;TODAY(),$P63=""),"Human check: decision overdue",IF($T63&lt;=Assumptions!$B$7,"Human check: urgent renewal",IF($T63&lt;=Assumptions!$B$5,"Review pricing and next step","Monitor")))))))))</f>
        <v/>
      </c>
      <c r="X63">
        <f>IFERROR(IF(Assumptions!D63="","",Assumptions!D63),"")</f>
        <v/>
      </c>
      <c r="Y63">
        <f>IFERROR(IF(Assumptions!E63="","",Assumptions!E63),"")</f>
        <v/>
      </c>
      <c r="Z63">
        <f>IFERROR(IF(Assumptions!F63="","",Assumptions!F63),"")</f>
        <v/>
      </c>
      <c r="AA63">
        <f>IFERROR(IF(Assumptions!G63="","",Assumptions!G63),"")</f>
        <v/>
      </c>
      <c r="AB63">
        <f>IFERROR(IF(Assumptions!H63="","",Assumptions!H63),"")</f>
        <v/>
      </c>
      <c r="AC63">
        <f>IFERROR(IF(Assumptions!I63="","",Assumptions!I63),"")</f>
        <v/>
      </c>
    </row>
    <row r="64">
      <c r="A64" s="12" t="n"/>
      <c r="B64" s="12" t="n"/>
      <c r="C64" s="12" t="n"/>
      <c r="D64" s="12" t="n"/>
      <c r="E64" s="13" t="n"/>
      <c r="F64" s="13" t="n"/>
      <c r="G64" s="13" t="n"/>
      <c r="H64" s="36" t="n"/>
      <c r="I64" s="36" t="n"/>
      <c r="J64" s="37" t="n"/>
      <c r="K64" s="16" t="n"/>
      <c r="L64" s="40">
        <f>IF(OR($A64="",$J64="",$K64=""),"",IFERROR($J64*(1+$K64),""))</f>
        <v/>
      </c>
      <c r="M64" s="36" t="n"/>
      <c r="N64" s="41">
        <f>IF(OR($A64="",$I64=""),"",IFERROR($I64-Assumptions!$B$6,""))</f>
        <v/>
      </c>
      <c r="O64" s="13" t="n"/>
      <c r="P64" s="36" t="n"/>
      <c r="Q64" s="36" t="n"/>
      <c r="R64" s="36" t="n"/>
      <c r="S64" s="37" t="n"/>
      <c r="T64" s="24">
        <f>IF(OR($A64="",$I64=""),"",IFERROR($I64-TODAY(),""))</f>
        <v/>
      </c>
      <c r="U64" s="25">
        <f>IF($A64="","",IF($O64="Renewed","Completed",IF($O64="Lost","Closed",IF($I64="","Missing Date",IF($T64&lt;0,"Expired - Check",IF($T64&lt;=Assumptions!$B$7,"Urgent",IF($T64&lt;=Assumptions!$B$5,"Review Window","Later")))))))</f>
        <v/>
      </c>
      <c r="V64" s="26">
        <f>IF($A64="","",IF($O64="Renewed",IF(OR($Q64="",$R64="",$S64=""),"Complete renewed terms","No open renewal action"),IF($O64="Lost","No open renewal action",IF($I64="","Enter expiration date",IF($I64&lt;TODAY(),"Human check: expired agreement",IF(AND($M64="",$T64&lt;=Assumptions!$B$5),"Plan customer outreach",IF(AND($N64&lt;TODAY(),$P64=""),"Human check: decision overdue",IF($T64&lt;=Assumptions!$B$7,"Human check: urgent renewal",IF($T64&lt;=Assumptions!$B$5,"Review pricing and next step","Monitor")))))))))</f>
        <v/>
      </c>
      <c r="X64">
        <f>IFERROR(IF(Assumptions!D64="","",Assumptions!D64),"")</f>
        <v/>
      </c>
      <c r="Y64">
        <f>IFERROR(IF(Assumptions!E64="","",Assumptions!E64),"")</f>
        <v/>
      </c>
      <c r="Z64">
        <f>IFERROR(IF(Assumptions!F64="","",Assumptions!F64),"")</f>
        <v/>
      </c>
      <c r="AA64">
        <f>IFERROR(IF(Assumptions!G64="","",Assumptions!G64),"")</f>
        <v/>
      </c>
      <c r="AB64">
        <f>IFERROR(IF(Assumptions!H64="","",Assumptions!H64),"")</f>
        <v/>
      </c>
      <c r="AC64">
        <f>IFERROR(IF(Assumptions!I64="","",Assumptions!I64),"")</f>
        <v/>
      </c>
    </row>
    <row r="65">
      <c r="A65" s="12" t="n"/>
      <c r="B65" s="12" t="n"/>
      <c r="C65" s="12" t="n"/>
      <c r="D65" s="12" t="n"/>
      <c r="E65" s="13" t="n"/>
      <c r="F65" s="13" t="n"/>
      <c r="G65" s="13" t="n"/>
      <c r="H65" s="36" t="n"/>
      <c r="I65" s="36" t="n"/>
      <c r="J65" s="37" t="n"/>
      <c r="K65" s="16" t="n"/>
      <c r="L65" s="38">
        <f>IF(OR($A65="",$J65="",$K65=""),"",IFERROR($J65*(1+$K65),""))</f>
        <v/>
      </c>
      <c r="M65" s="36" t="n"/>
      <c r="N65" s="39">
        <f>IF(OR($A65="",$I65=""),"",IFERROR($I65-Assumptions!$B$6,""))</f>
        <v/>
      </c>
      <c r="O65" s="13" t="n"/>
      <c r="P65" s="36" t="n"/>
      <c r="Q65" s="36" t="n"/>
      <c r="R65" s="36" t="n"/>
      <c r="S65" s="37" t="n"/>
      <c r="T65" s="19">
        <f>IF(OR($A65="",$I65=""),"",IFERROR($I65-TODAY(),""))</f>
        <v/>
      </c>
      <c r="U65" s="20">
        <f>IF($A65="","",IF($O65="Renewed","Completed",IF($O65="Lost","Closed",IF($I65="","Missing Date",IF($T65&lt;0,"Expired - Check",IF($T65&lt;=Assumptions!$B$7,"Urgent",IF($T65&lt;=Assumptions!$B$5,"Review Window","Later")))))))</f>
        <v/>
      </c>
      <c r="V65" s="21">
        <f>IF($A65="","",IF($O65="Renewed",IF(OR($Q65="",$R65="",$S65=""),"Complete renewed terms","No open renewal action"),IF($O65="Lost","No open renewal action",IF($I65="","Enter expiration date",IF($I65&lt;TODAY(),"Human check: expired agreement",IF(AND($M65="",$T65&lt;=Assumptions!$B$5),"Plan customer outreach",IF(AND($N65&lt;TODAY(),$P65=""),"Human check: decision overdue",IF($T65&lt;=Assumptions!$B$7,"Human check: urgent renewal",IF($T65&lt;=Assumptions!$B$5,"Review pricing and next step","Monitor")))))))))</f>
        <v/>
      </c>
      <c r="X65">
        <f>IFERROR(IF(Assumptions!D65="","",Assumptions!D65),"")</f>
        <v/>
      </c>
      <c r="Y65">
        <f>IFERROR(IF(Assumptions!E65="","",Assumptions!E65),"")</f>
        <v/>
      </c>
      <c r="Z65">
        <f>IFERROR(IF(Assumptions!F65="","",Assumptions!F65),"")</f>
        <v/>
      </c>
      <c r="AA65">
        <f>IFERROR(IF(Assumptions!G65="","",Assumptions!G65),"")</f>
        <v/>
      </c>
      <c r="AB65">
        <f>IFERROR(IF(Assumptions!H65="","",Assumptions!H65),"")</f>
        <v/>
      </c>
      <c r="AC65">
        <f>IFERROR(IF(Assumptions!I65="","",Assumptions!I65),"")</f>
        <v/>
      </c>
    </row>
    <row r="66">
      <c r="A66" s="12" t="n"/>
      <c r="B66" s="12" t="n"/>
      <c r="C66" s="12" t="n"/>
      <c r="D66" s="12" t="n"/>
      <c r="E66" s="13" t="n"/>
      <c r="F66" s="13" t="n"/>
      <c r="G66" s="13" t="n"/>
      <c r="H66" s="36" t="n"/>
      <c r="I66" s="36" t="n"/>
      <c r="J66" s="37" t="n"/>
      <c r="K66" s="16" t="n"/>
      <c r="L66" s="40">
        <f>IF(OR($A66="",$J66="",$K66=""),"",IFERROR($J66*(1+$K66),""))</f>
        <v/>
      </c>
      <c r="M66" s="36" t="n"/>
      <c r="N66" s="41">
        <f>IF(OR($A66="",$I66=""),"",IFERROR($I66-Assumptions!$B$6,""))</f>
        <v/>
      </c>
      <c r="O66" s="13" t="n"/>
      <c r="P66" s="36" t="n"/>
      <c r="Q66" s="36" t="n"/>
      <c r="R66" s="36" t="n"/>
      <c r="S66" s="37" t="n"/>
      <c r="T66" s="24">
        <f>IF(OR($A66="",$I66=""),"",IFERROR($I66-TODAY(),""))</f>
        <v/>
      </c>
      <c r="U66" s="25">
        <f>IF($A66="","",IF($O66="Renewed","Completed",IF($O66="Lost","Closed",IF($I66="","Missing Date",IF($T66&lt;0,"Expired - Check",IF($T66&lt;=Assumptions!$B$7,"Urgent",IF($T66&lt;=Assumptions!$B$5,"Review Window","Later")))))))</f>
        <v/>
      </c>
      <c r="V66" s="26">
        <f>IF($A66="","",IF($O66="Renewed",IF(OR($Q66="",$R66="",$S66=""),"Complete renewed terms","No open renewal action"),IF($O66="Lost","No open renewal action",IF($I66="","Enter expiration date",IF($I66&lt;TODAY(),"Human check: expired agreement",IF(AND($M66="",$T66&lt;=Assumptions!$B$5),"Plan customer outreach",IF(AND($N66&lt;TODAY(),$P66=""),"Human check: decision overdue",IF($T66&lt;=Assumptions!$B$7,"Human check: urgent renewal",IF($T66&lt;=Assumptions!$B$5,"Review pricing and next step","Monitor")))))))))</f>
        <v/>
      </c>
      <c r="X66">
        <f>IFERROR(IF(Assumptions!D66="","",Assumptions!D66),"")</f>
        <v/>
      </c>
      <c r="Y66">
        <f>IFERROR(IF(Assumptions!E66="","",Assumptions!E66),"")</f>
        <v/>
      </c>
      <c r="Z66">
        <f>IFERROR(IF(Assumptions!F66="","",Assumptions!F66),"")</f>
        <v/>
      </c>
      <c r="AA66">
        <f>IFERROR(IF(Assumptions!G66="","",Assumptions!G66),"")</f>
        <v/>
      </c>
      <c r="AB66">
        <f>IFERROR(IF(Assumptions!H66="","",Assumptions!H66),"")</f>
        <v/>
      </c>
      <c r="AC66">
        <f>IFERROR(IF(Assumptions!I66="","",Assumptions!I66),"")</f>
        <v/>
      </c>
    </row>
    <row r="67">
      <c r="A67" s="12" t="n"/>
      <c r="B67" s="12" t="n"/>
      <c r="C67" s="12" t="n"/>
      <c r="D67" s="12" t="n"/>
      <c r="E67" s="13" t="n"/>
      <c r="F67" s="13" t="n"/>
      <c r="G67" s="13" t="n"/>
      <c r="H67" s="36" t="n"/>
      <c r="I67" s="36" t="n"/>
      <c r="J67" s="37" t="n"/>
      <c r="K67" s="16" t="n"/>
      <c r="L67" s="38">
        <f>IF(OR($A67="",$J67="",$K67=""),"",IFERROR($J67*(1+$K67),""))</f>
        <v/>
      </c>
      <c r="M67" s="36" t="n"/>
      <c r="N67" s="39">
        <f>IF(OR($A67="",$I67=""),"",IFERROR($I67-Assumptions!$B$6,""))</f>
        <v/>
      </c>
      <c r="O67" s="13" t="n"/>
      <c r="P67" s="36" t="n"/>
      <c r="Q67" s="36" t="n"/>
      <c r="R67" s="36" t="n"/>
      <c r="S67" s="37" t="n"/>
      <c r="T67" s="19">
        <f>IF(OR($A67="",$I67=""),"",IFERROR($I67-TODAY(),""))</f>
        <v/>
      </c>
      <c r="U67" s="20">
        <f>IF($A67="","",IF($O67="Renewed","Completed",IF($O67="Lost","Closed",IF($I67="","Missing Date",IF($T67&lt;0,"Expired - Check",IF($T67&lt;=Assumptions!$B$7,"Urgent",IF($T67&lt;=Assumptions!$B$5,"Review Window","Later")))))))</f>
        <v/>
      </c>
      <c r="V67" s="21">
        <f>IF($A67="","",IF($O67="Renewed",IF(OR($Q67="",$R67="",$S67=""),"Complete renewed terms","No open renewal action"),IF($O67="Lost","No open renewal action",IF($I67="","Enter expiration date",IF($I67&lt;TODAY(),"Human check: expired agreement",IF(AND($M67="",$T67&lt;=Assumptions!$B$5),"Plan customer outreach",IF(AND($N67&lt;TODAY(),$P67=""),"Human check: decision overdue",IF($T67&lt;=Assumptions!$B$7,"Human check: urgent renewal",IF($T67&lt;=Assumptions!$B$5,"Review pricing and next step","Monitor")))))))))</f>
        <v/>
      </c>
      <c r="X67">
        <f>IFERROR(IF(Assumptions!D67="","",Assumptions!D67),"")</f>
        <v/>
      </c>
      <c r="Y67">
        <f>IFERROR(IF(Assumptions!E67="","",Assumptions!E67),"")</f>
        <v/>
      </c>
      <c r="Z67">
        <f>IFERROR(IF(Assumptions!F67="","",Assumptions!F67),"")</f>
        <v/>
      </c>
      <c r="AA67">
        <f>IFERROR(IF(Assumptions!G67="","",Assumptions!G67),"")</f>
        <v/>
      </c>
      <c r="AB67">
        <f>IFERROR(IF(Assumptions!H67="","",Assumptions!H67),"")</f>
        <v/>
      </c>
      <c r="AC67">
        <f>IFERROR(IF(Assumptions!I67="","",Assumptions!I67),"")</f>
        <v/>
      </c>
    </row>
    <row r="68">
      <c r="A68" s="12" t="n"/>
      <c r="B68" s="12" t="n"/>
      <c r="C68" s="12" t="n"/>
      <c r="D68" s="12" t="n"/>
      <c r="E68" s="13" t="n"/>
      <c r="F68" s="13" t="n"/>
      <c r="G68" s="13" t="n"/>
      <c r="H68" s="36" t="n"/>
      <c r="I68" s="36" t="n"/>
      <c r="J68" s="37" t="n"/>
      <c r="K68" s="16" t="n"/>
      <c r="L68" s="40">
        <f>IF(OR($A68="",$J68="",$K68=""),"",IFERROR($J68*(1+$K68),""))</f>
        <v/>
      </c>
      <c r="M68" s="36" t="n"/>
      <c r="N68" s="41">
        <f>IF(OR($A68="",$I68=""),"",IFERROR($I68-Assumptions!$B$6,""))</f>
        <v/>
      </c>
      <c r="O68" s="13" t="n"/>
      <c r="P68" s="36" t="n"/>
      <c r="Q68" s="36" t="n"/>
      <c r="R68" s="36" t="n"/>
      <c r="S68" s="37" t="n"/>
      <c r="T68" s="24">
        <f>IF(OR($A68="",$I68=""),"",IFERROR($I68-TODAY(),""))</f>
        <v/>
      </c>
      <c r="U68" s="25">
        <f>IF($A68="","",IF($O68="Renewed","Completed",IF($O68="Lost","Closed",IF($I68="","Missing Date",IF($T68&lt;0,"Expired - Check",IF($T68&lt;=Assumptions!$B$7,"Urgent",IF($T68&lt;=Assumptions!$B$5,"Review Window","Later")))))))</f>
        <v/>
      </c>
      <c r="V68" s="26">
        <f>IF($A68="","",IF($O68="Renewed",IF(OR($Q68="",$R68="",$S68=""),"Complete renewed terms","No open renewal action"),IF($O68="Lost","No open renewal action",IF($I68="","Enter expiration date",IF($I68&lt;TODAY(),"Human check: expired agreement",IF(AND($M68="",$T68&lt;=Assumptions!$B$5),"Plan customer outreach",IF(AND($N68&lt;TODAY(),$P68=""),"Human check: decision overdue",IF($T68&lt;=Assumptions!$B$7,"Human check: urgent renewal",IF($T68&lt;=Assumptions!$B$5,"Review pricing and next step","Monitor")))))))))</f>
        <v/>
      </c>
      <c r="X68">
        <f>IFERROR(IF(Assumptions!D68="","",Assumptions!D68),"")</f>
        <v/>
      </c>
      <c r="Y68">
        <f>IFERROR(IF(Assumptions!E68="","",Assumptions!E68),"")</f>
        <v/>
      </c>
      <c r="Z68">
        <f>IFERROR(IF(Assumptions!F68="","",Assumptions!F68),"")</f>
        <v/>
      </c>
      <c r="AA68">
        <f>IFERROR(IF(Assumptions!G68="","",Assumptions!G68),"")</f>
        <v/>
      </c>
      <c r="AB68">
        <f>IFERROR(IF(Assumptions!H68="","",Assumptions!H68),"")</f>
        <v/>
      </c>
      <c r="AC68">
        <f>IFERROR(IF(Assumptions!I68="","",Assumptions!I68),"")</f>
        <v/>
      </c>
    </row>
    <row r="69">
      <c r="A69" s="12" t="n"/>
      <c r="B69" s="12" t="n"/>
      <c r="C69" s="12" t="n"/>
      <c r="D69" s="12" t="n"/>
      <c r="E69" s="13" t="n"/>
      <c r="F69" s="13" t="n"/>
      <c r="G69" s="13" t="n"/>
      <c r="H69" s="36" t="n"/>
      <c r="I69" s="36" t="n"/>
      <c r="J69" s="37" t="n"/>
      <c r="K69" s="16" t="n"/>
      <c r="L69" s="38">
        <f>IF(OR($A69="",$J69="",$K69=""),"",IFERROR($J69*(1+$K69),""))</f>
        <v/>
      </c>
      <c r="M69" s="36" t="n"/>
      <c r="N69" s="39">
        <f>IF(OR($A69="",$I69=""),"",IFERROR($I69-Assumptions!$B$6,""))</f>
        <v/>
      </c>
      <c r="O69" s="13" t="n"/>
      <c r="P69" s="36" t="n"/>
      <c r="Q69" s="36" t="n"/>
      <c r="R69" s="36" t="n"/>
      <c r="S69" s="37" t="n"/>
      <c r="T69" s="19">
        <f>IF(OR($A69="",$I69=""),"",IFERROR($I69-TODAY(),""))</f>
        <v/>
      </c>
      <c r="U69" s="20">
        <f>IF($A69="","",IF($O69="Renewed","Completed",IF($O69="Lost","Closed",IF($I69="","Missing Date",IF($T69&lt;0,"Expired - Check",IF($T69&lt;=Assumptions!$B$7,"Urgent",IF($T69&lt;=Assumptions!$B$5,"Review Window","Later")))))))</f>
        <v/>
      </c>
      <c r="V69" s="21">
        <f>IF($A69="","",IF($O69="Renewed",IF(OR($Q69="",$R69="",$S69=""),"Complete renewed terms","No open renewal action"),IF($O69="Lost","No open renewal action",IF($I69="","Enter expiration date",IF($I69&lt;TODAY(),"Human check: expired agreement",IF(AND($M69="",$T69&lt;=Assumptions!$B$5),"Plan customer outreach",IF(AND($N69&lt;TODAY(),$P69=""),"Human check: decision overdue",IF($T69&lt;=Assumptions!$B$7,"Human check: urgent renewal",IF($T69&lt;=Assumptions!$B$5,"Review pricing and next step","Monitor")))))))))</f>
        <v/>
      </c>
      <c r="X69">
        <f>IFERROR(IF(Assumptions!D69="","",Assumptions!D69),"")</f>
        <v/>
      </c>
      <c r="Y69">
        <f>IFERROR(IF(Assumptions!E69="","",Assumptions!E69),"")</f>
        <v/>
      </c>
      <c r="Z69">
        <f>IFERROR(IF(Assumptions!F69="","",Assumptions!F69),"")</f>
        <v/>
      </c>
      <c r="AA69">
        <f>IFERROR(IF(Assumptions!G69="","",Assumptions!G69),"")</f>
        <v/>
      </c>
      <c r="AB69">
        <f>IFERROR(IF(Assumptions!H69="","",Assumptions!H69),"")</f>
        <v/>
      </c>
      <c r="AC69">
        <f>IFERROR(IF(Assumptions!I69="","",Assumptions!I69),"")</f>
        <v/>
      </c>
    </row>
    <row r="70">
      <c r="A70" s="12" t="n"/>
      <c r="B70" s="12" t="n"/>
      <c r="C70" s="12" t="n"/>
      <c r="D70" s="12" t="n"/>
      <c r="E70" s="13" t="n"/>
      <c r="F70" s="13" t="n"/>
      <c r="G70" s="13" t="n"/>
      <c r="H70" s="36" t="n"/>
      <c r="I70" s="36" t="n"/>
      <c r="J70" s="37" t="n"/>
      <c r="K70" s="16" t="n"/>
      <c r="L70" s="40">
        <f>IF(OR($A70="",$J70="",$K70=""),"",IFERROR($J70*(1+$K70),""))</f>
        <v/>
      </c>
      <c r="M70" s="36" t="n"/>
      <c r="N70" s="41">
        <f>IF(OR($A70="",$I70=""),"",IFERROR($I70-Assumptions!$B$6,""))</f>
        <v/>
      </c>
      <c r="O70" s="13" t="n"/>
      <c r="P70" s="36" t="n"/>
      <c r="Q70" s="36" t="n"/>
      <c r="R70" s="36" t="n"/>
      <c r="S70" s="37" t="n"/>
      <c r="T70" s="24">
        <f>IF(OR($A70="",$I70=""),"",IFERROR($I70-TODAY(),""))</f>
        <v/>
      </c>
      <c r="U70" s="25">
        <f>IF($A70="","",IF($O70="Renewed","Completed",IF($O70="Lost","Closed",IF($I70="","Missing Date",IF($T70&lt;0,"Expired - Check",IF($T70&lt;=Assumptions!$B$7,"Urgent",IF($T70&lt;=Assumptions!$B$5,"Review Window","Later")))))))</f>
        <v/>
      </c>
      <c r="V70" s="26">
        <f>IF($A70="","",IF($O70="Renewed",IF(OR($Q70="",$R70="",$S70=""),"Complete renewed terms","No open renewal action"),IF($O70="Lost","No open renewal action",IF($I70="","Enter expiration date",IF($I70&lt;TODAY(),"Human check: expired agreement",IF(AND($M70="",$T70&lt;=Assumptions!$B$5),"Plan customer outreach",IF(AND($N70&lt;TODAY(),$P70=""),"Human check: decision overdue",IF($T70&lt;=Assumptions!$B$7,"Human check: urgent renewal",IF($T70&lt;=Assumptions!$B$5,"Review pricing and next step","Monitor")))))))))</f>
        <v/>
      </c>
      <c r="X70">
        <f>IFERROR(IF(Assumptions!D70="","",Assumptions!D70),"")</f>
        <v/>
      </c>
      <c r="Y70">
        <f>IFERROR(IF(Assumptions!E70="","",Assumptions!E70),"")</f>
        <v/>
      </c>
      <c r="Z70">
        <f>IFERROR(IF(Assumptions!F70="","",Assumptions!F70),"")</f>
        <v/>
      </c>
      <c r="AA70">
        <f>IFERROR(IF(Assumptions!G70="","",Assumptions!G70),"")</f>
        <v/>
      </c>
      <c r="AB70">
        <f>IFERROR(IF(Assumptions!H70="","",Assumptions!H70),"")</f>
        <v/>
      </c>
      <c r="AC70">
        <f>IFERROR(IF(Assumptions!I70="","",Assumptions!I70),"")</f>
        <v/>
      </c>
    </row>
    <row r="71">
      <c r="A71" s="12" t="n"/>
      <c r="B71" s="12" t="n"/>
      <c r="C71" s="12" t="n"/>
      <c r="D71" s="12" t="n"/>
      <c r="E71" s="13" t="n"/>
      <c r="F71" s="13" t="n"/>
      <c r="G71" s="13" t="n"/>
      <c r="H71" s="36" t="n"/>
      <c r="I71" s="36" t="n"/>
      <c r="J71" s="37" t="n"/>
      <c r="K71" s="16" t="n"/>
      <c r="L71" s="38">
        <f>IF(OR($A71="",$J71="",$K71=""),"",IFERROR($J71*(1+$K71),""))</f>
        <v/>
      </c>
      <c r="M71" s="36" t="n"/>
      <c r="N71" s="39">
        <f>IF(OR($A71="",$I71=""),"",IFERROR($I71-Assumptions!$B$6,""))</f>
        <v/>
      </c>
      <c r="O71" s="13" t="n"/>
      <c r="P71" s="36" t="n"/>
      <c r="Q71" s="36" t="n"/>
      <c r="R71" s="36" t="n"/>
      <c r="S71" s="37" t="n"/>
      <c r="T71" s="19">
        <f>IF(OR($A71="",$I71=""),"",IFERROR($I71-TODAY(),""))</f>
        <v/>
      </c>
      <c r="U71" s="20">
        <f>IF($A71="","",IF($O71="Renewed","Completed",IF($O71="Lost","Closed",IF($I71="","Missing Date",IF($T71&lt;0,"Expired - Check",IF($T71&lt;=Assumptions!$B$7,"Urgent",IF($T71&lt;=Assumptions!$B$5,"Review Window","Later")))))))</f>
        <v/>
      </c>
      <c r="V71" s="21">
        <f>IF($A71="","",IF($O71="Renewed",IF(OR($Q71="",$R71="",$S71=""),"Complete renewed terms","No open renewal action"),IF($O71="Lost","No open renewal action",IF($I71="","Enter expiration date",IF($I71&lt;TODAY(),"Human check: expired agreement",IF(AND($M71="",$T71&lt;=Assumptions!$B$5),"Plan customer outreach",IF(AND($N71&lt;TODAY(),$P71=""),"Human check: decision overdue",IF($T71&lt;=Assumptions!$B$7,"Human check: urgent renewal",IF($T71&lt;=Assumptions!$B$5,"Review pricing and next step","Monitor")))))))))</f>
        <v/>
      </c>
      <c r="X71">
        <f>IFERROR(IF(Assumptions!D71="","",Assumptions!D71),"")</f>
        <v/>
      </c>
      <c r="Y71">
        <f>IFERROR(IF(Assumptions!E71="","",Assumptions!E71),"")</f>
        <v/>
      </c>
      <c r="Z71">
        <f>IFERROR(IF(Assumptions!F71="","",Assumptions!F71),"")</f>
        <v/>
      </c>
      <c r="AA71">
        <f>IFERROR(IF(Assumptions!G71="","",Assumptions!G71),"")</f>
        <v/>
      </c>
      <c r="AB71">
        <f>IFERROR(IF(Assumptions!H71="","",Assumptions!H71),"")</f>
        <v/>
      </c>
      <c r="AC71">
        <f>IFERROR(IF(Assumptions!I71="","",Assumptions!I71),"")</f>
        <v/>
      </c>
    </row>
    <row r="72">
      <c r="A72" s="12" t="n"/>
      <c r="B72" s="12" t="n"/>
      <c r="C72" s="12" t="n"/>
      <c r="D72" s="12" t="n"/>
      <c r="E72" s="13" t="n"/>
      <c r="F72" s="13" t="n"/>
      <c r="G72" s="13" t="n"/>
      <c r="H72" s="36" t="n"/>
      <c r="I72" s="36" t="n"/>
      <c r="J72" s="37" t="n"/>
      <c r="K72" s="16" t="n"/>
      <c r="L72" s="40">
        <f>IF(OR($A72="",$J72="",$K72=""),"",IFERROR($J72*(1+$K72),""))</f>
        <v/>
      </c>
      <c r="M72" s="36" t="n"/>
      <c r="N72" s="41">
        <f>IF(OR($A72="",$I72=""),"",IFERROR($I72-Assumptions!$B$6,""))</f>
        <v/>
      </c>
      <c r="O72" s="13" t="n"/>
      <c r="P72" s="36" t="n"/>
      <c r="Q72" s="36" t="n"/>
      <c r="R72" s="36" t="n"/>
      <c r="S72" s="37" t="n"/>
      <c r="T72" s="24">
        <f>IF(OR($A72="",$I72=""),"",IFERROR($I72-TODAY(),""))</f>
        <v/>
      </c>
      <c r="U72" s="25">
        <f>IF($A72="","",IF($O72="Renewed","Completed",IF($O72="Lost","Closed",IF($I72="","Missing Date",IF($T72&lt;0,"Expired - Check",IF($T72&lt;=Assumptions!$B$7,"Urgent",IF($T72&lt;=Assumptions!$B$5,"Review Window","Later")))))))</f>
        <v/>
      </c>
      <c r="V72" s="26">
        <f>IF($A72="","",IF($O72="Renewed",IF(OR($Q72="",$R72="",$S72=""),"Complete renewed terms","No open renewal action"),IF($O72="Lost","No open renewal action",IF($I72="","Enter expiration date",IF($I72&lt;TODAY(),"Human check: expired agreement",IF(AND($M72="",$T72&lt;=Assumptions!$B$5),"Plan customer outreach",IF(AND($N72&lt;TODAY(),$P72=""),"Human check: decision overdue",IF($T72&lt;=Assumptions!$B$7,"Human check: urgent renewal",IF($T72&lt;=Assumptions!$B$5,"Review pricing and next step","Monitor")))))))))</f>
        <v/>
      </c>
      <c r="X72">
        <f>IFERROR(IF(Assumptions!D72="","",Assumptions!D72),"")</f>
        <v/>
      </c>
      <c r="Y72">
        <f>IFERROR(IF(Assumptions!E72="","",Assumptions!E72),"")</f>
        <v/>
      </c>
      <c r="Z72">
        <f>IFERROR(IF(Assumptions!F72="","",Assumptions!F72),"")</f>
        <v/>
      </c>
      <c r="AA72">
        <f>IFERROR(IF(Assumptions!G72="","",Assumptions!G72),"")</f>
        <v/>
      </c>
      <c r="AB72">
        <f>IFERROR(IF(Assumptions!H72="","",Assumptions!H72),"")</f>
        <v/>
      </c>
      <c r="AC72">
        <f>IFERROR(IF(Assumptions!I72="","",Assumptions!I72),"")</f>
        <v/>
      </c>
    </row>
    <row r="73">
      <c r="A73" s="12" t="n"/>
      <c r="B73" s="12" t="n"/>
      <c r="C73" s="12" t="n"/>
      <c r="D73" s="12" t="n"/>
      <c r="E73" s="13" t="n"/>
      <c r="F73" s="13" t="n"/>
      <c r="G73" s="13" t="n"/>
      <c r="H73" s="36" t="n"/>
      <c r="I73" s="36" t="n"/>
      <c r="J73" s="37" t="n"/>
      <c r="K73" s="16" t="n"/>
      <c r="L73" s="38">
        <f>IF(OR($A73="",$J73="",$K73=""),"",IFERROR($J73*(1+$K73),""))</f>
        <v/>
      </c>
      <c r="M73" s="36" t="n"/>
      <c r="N73" s="39">
        <f>IF(OR($A73="",$I73=""),"",IFERROR($I73-Assumptions!$B$6,""))</f>
        <v/>
      </c>
      <c r="O73" s="13" t="n"/>
      <c r="P73" s="36" t="n"/>
      <c r="Q73" s="36" t="n"/>
      <c r="R73" s="36" t="n"/>
      <c r="S73" s="37" t="n"/>
      <c r="T73" s="19">
        <f>IF(OR($A73="",$I73=""),"",IFERROR($I73-TODAY(),""))</f>
        <v/>
      </c>
      <c r="U73" s="20">
        <f>IF($A73="","",IF($O73="Renewed","Completed",IF($O73="Lost","Closed",IF($I73="","Missing Date",IF($T73&lt;0,"Expired - Check",IF($T73&lt;=Assumptions!$B$7,"Urgent",IF($T73&lt;=Assumptions!$B$5,"Review Window","Later")))))))</f>
        <v/>
      </c>
      <c r="V73" s="21">
        <f>IF($A73="","",IF($O73="Renewed",IF(OR($Q73="",$R73="",$S73=""),"Complete renewed terms","No open renewal action"),IF($O73="Lost","No open renewal action",IF($I73="","Enter expiration date",IF($I73&lt;TODAY(),"Human check: expired agreement",IF(AND($M73="",$T73&lt;=Assumptions!$B$5),"Plan customer outreach",IF(AND($N73&lt;TODAY(),$P73=""),"Human check: decision overdue",IF($T73&lt;=Assumptions!$B$7,"Human check: urgent renewal",IF($T73&lt;=Assumptions!$B$5,"Review pricing and next step","Monitor")))))))))</f>
        <v/>
      </c>
      <c r="X73">
        <f>IFERROR(IF(Assumptions!D73="","",Assumptions!D73),"")</f>
        <v/>
      </c>
      <c r="Y73">
        <f>IFERROR(IF(Assumptions!E73="","",Assumptions!E73),"")</f>
        <v/>
      </c>
      <c r="Z73">
        <f>IFERROR(IF(Assumptions!F73="","",Assumptions!F73),"")</f>
        <v/>
      </c>
      <c r="AA73">
        <f>IFERROR(IF(Assumptions!G73="","",Assumptions!G73),"")</f>
        <v/>
      </c>
      <c r="AB73">
        <f>IFERROR(IF(Assumptions!H73="","",Assumptions!H73),"")</f>
        <v/>
      </c>
      <c r="AC73">
        <f>IFERROR(IF(Assumptions!I73="","",Assumptions!I73),"")</f>
        <v/>
      </c>
    </row>
    <row r="74">
      <c r="A74" s="12" t="n"/>
      <c r="B74" s="12" t="n"/>
      <c r="C74" s="12" t="n"/>
      <c r="D74" s="12" t="n"/>
      <c r="E74" s="13" t="n"/>
      <c r="F74" s="13" t="n"/>
      <c r="G74" s="13" t="n"/>
      <c r="H74" s="36" t="n"/>
      <c r="I74" s="36" t="n"/>
      <c r="J74" s="37" t="n"/>
      <c r="K74" s="16" t="n"/>
      <c r="L74" s="40">
        <f>IF(OR($A74="",$J74="",$K74=""),"",IFERROR($J74*(1+$K74),""))</f>
        <v/>
      </c>
      <c r="M74" s="36" t="n"/>
      <c r="N74" s="41">
        <f>IF(OR($A74="",$I74=""),"",IFERROR($I74-Assumptions!$B$6,""))</f>
        <v/>
      </c>
      <c r="O74" s="13" t="n"/>
      <c r="P74" s="36" t="n"/>
      <c r="Q74" s="36" t="n"/>
      <c r="R74" s="36" t="n"/>
      <c r="S74" s="37" t="n"/>
      <c r="T74" s="24">
        <f>IF(OR($A74="",$I74=""),"",IFERROR($I74-TODAY(),""))</f>
        <v/>
      </c>
      <c r="U74" s="25">
        <f>IF($A74="","",IF($O74="Renewed","Completed",IF($O74="Lost","Closed",IF($I74="","Missing Date",IF($T74&lt;0,"Expired - Check",IF($T74&lt;=Assumptions!$B$7,"Urgent",IF($T74&lt;=Assumptions!$B$5,"Review Window","Later")))))))</f>
        <v/>
      </c>
      <c r="V74" s="26">
        <f>IF($A74="","",IF($O74="Renewed",IF(OR($Q74="",$R74="",$S74=""),"Complete renewed terms","No open renewal action"),IF($O74="Lost","No open renewal action",IF($I74="","Enter expiration date",IF($I74&lt;TODAY(),"Human check: expired agreement",IF(AND($M74="",$T74&lt;=Assumptions!$B$5),"Plan customer outreach",IF(AND($N74&lt;TODAY(),$P74=""),"Human check: decision overdue",IF($T74&lt;=Assumptions!$B$7,"Human check: urgent renewal",IF($T74&lt;=Assumptions!$B$5,"Review pricing and next step","Monitor")))))))))</f>
        <v/>
      </c>
      <c r="X74">
        <f>IFERROR(IF(Assumptions!D74="","",Assumptions!D74),"")</f>
        <v/>
      </c>
      <c r="Y74">
        <f>IFERROR(IF(Assumptions!E74="","",Assumptions!E74),"")</f>
        <v/>
      </c>
      <c r="Z74">
        <f>IFERROR(IF(Assumptions!F74="","",Assumptions!F74),"")</f>
        <v/>
      </c>
      <c r="AA74">
        <f>IFERROR(IF(Assumptions!G74="","",Assumptions!G74),"")</f>
        <v/>
      </c>
      <c r="AB74">
        <f>IFERROR(IF(Assumptions!H74="","",Assumptions!H74),"")</f>
        <v/>
      </c>
      <c r="AC74">
        <f>IFERROR(IF(Assumptions!I74="","",Assumptions!I74),"")</f>
        <v/>
      </c>
    </row>
    <row r="75">
      <c r="A75" s="12" t="n"/>
      <c r="B75" s="12" t="n"/>
      <c r="C75" s="12" t="n"/>
      <c r="D75" s="12" t="n"/>
      <c r="E75" s="13" t="n"/>
      <c r="F75" s="13" t="n"/>
      <c r="G75" s="13" t="n"/>
      <c r="H75" s="36" t="n"/>
      <c r="I75" s="36" t="n"/>
      <c r="J75" s="37" t="n"/>
      <c r="K75" s="16" t="n"/>
      <c r="L75" s="38">
        <f>IF(OR($A75="",$J75="",$K75=""),"",IFERROR($J75*(1+$K75),""))</f>
        <v/>
      </c>
      <c r="M75" s="36" t="n"/>
      <c r="N75" s="39">
        <f>IF(OR($A75="",$I75=""),"",IFERROR($I75-Assumptions!$B$6,""))</f>
        <v/>
      </c>
      <c r="O75" s="13" t="n"/>
      <c r="P75" s="36" t="n"/>
      <c r="Q75" s="36" t="n"/>
      <c r="R75" s="36" t="n"/>
      <c r="S75" s="37" t="n"/>
      <c r="T75" s="19">
        <f>IF(OR($A75="",$I75=""),"",IFERROR($I75-TODAY(),""))</f>
        <v/>
      </c>
      <c r="U75" s="20">
        <f>IF($A75="","",IF($O75="Renewed","Completed",IF($O75="Lost","Closed",IF($I75="","Missing Date",IF($T75&lt;0,"Expired - Check",IF($T75&lt;=Assumptions!$B$7,"Urgent",IF($T75&lt;=Assumptions!$B$5,"Review Window","Later")))))))</f>
        <v/>
      </c>
      <c r="V75" s="21">
        <f>IF($A75="","",IF($O75="Renewed",IF(OR($Q75="",$R75="",$S75=""),"Complete renewed terms","No open renewal action"),IF($O75="Lost","No open renewal action",IF($I75="","Enter expiration date",IF($I75&lt;TODAY(),"Human check: expired agreement",IF(AND($M75="",$T75&lt;=Assumptions!$B$5),"Plan customer outreach",IF(AND($N75&lt;TODAY(),$P75=""),"Human check: decision overdue",IF($T75&lt;=Assumptions!$B$7,"Human check: urgent renewal",IF($T75&lt;=Assumptions!$B$5,"Review pricing and next step","Monitor")))))))))</f>
        <v/>
      </c>
      <c r="X75">
        <f>IFERROR(IF(Assumptions!D75="","",Assumptions!D75),"")</f>
        <v/>
      </c>
      <c r="Y75">
        <f>IFERROR(IF(Assumptions!E75="","",Assumptions!E75),"")</f>
        <v/>
      </c>
      <c r="Z75">
        <f>IFERROR(IF(Assumptions!F75="","",Assumptions!F75),"")</f>
        <v/>
      </c>
      <c r="AA75">
        <f>IFERROR(IF(Assumptions!G75="","",Assumptions!G75),"")</f>
        <v/>
      </c>
      <c r="AB75">
        <f>IFERROR(IF(Assumptions!H75="","",Assumptions!H75),"")</f>
        <v/>
      </c>
      <c r="AC75">
        <f>IFERROR(IF(Assumptions!I75="","",Assumptions!I75),"")</f>
        <v/>
      </c>
    </row>
    <row r="76">
      <c r="A76" s="12" t="n"/>
      <c r="B76" s="12" t="n"/>
      <c r="C76" s="12" t="n"/>
      <c r="D76" s="12" t="n"/>
      <c r="E76" s="13" t="n"/>
      <c r="F76" s="13" t="n"/>
      <c r="G76" s="13" t="n"/>
      <c r="H76" s="36" t="n"/>
      <c r="I76" s="36" t="n"/>
      <c r="J76" s="37" t="n"/>
      <c r="K76" s="16" t="n"/>
      <c r="L76" s="40">
        <f>IF(OR($A76="",$J76="",$K76=""),"",IFERROR($J76*(1+$K76),""))</f>
        <v/>
      </c>
      <c r="M76" s="36" t="n"/>
      <c r="N76" s="41">
        <f>IF(OR($A76="",$I76=""),"",IFERROR($I76-Assumptions!$B$6,""))</f>
        <v/>
      </c>
      <c r="O76" s="13" t="n"/>
      <c r="P76" s="36" t="n"/>
      <c r="Q76" s="36" t="n"/>
      <c r="R76" s="36" t="n"/>
      <c r="S76" s="37" t="n"/>
      <c r="T76" s="24">
        <f>IF(OR($A76="",$I76=""),"",IFERROR($I76-TODAY(),""))</f>
        <v/>
      </c>
      <c r="U76" s="25">
        <f>IF($A76="","",IF($O76="Renewed","Completed",IF($O76="Lost","Closed",IF($I76="","Missing Date",IF($T76&lt;0,"Expired - Check",IF($T76&lt;=Assumptions!$B$7,"Urgent",IF($T76&lt;=Assumptions!$B$5,"Review Window","Later")))))))</f>
        <v/>
      </c>
      <c r="V76" s="26">
        <f>IF($A76="","",IF($O76="Renewed",IF(OR($Q76="",$R76="",$S76=""),"Complete renewed terms","No open renewal action"),IF($O76="Lost","No open renewal action",IF($I76="","Enter expiration date",IF($I76&lt;TODAY(),"Human check: expired agreement",IF(AND($M76="",$T76&lt;=Assumptions!$B$5),"Plan customer outreach",IF(AND($N76&lt;TODAY(),$P76=""),"Human check: decision overdue",IF($T76&lt;=Assumptions!$B$7,"Human check: urgent renewal",IF($T76&lt;=Assumptions!$B$5,"Review pricing and next step","Monitor")))))))))</f>
        <v/>
      </c>
      <c r="X76">
        <f>IFERROR(IF(Assumptions!D76="","",Assumptions!D76),"")</f>
        <v/>
      </c>
      <c r="Y76">
        <f>IFERROR(IF(Assumptions!E76="","",Assumptions!E76),"")</f>
        <v/>
      </c>
      <c r="Z76">
        <f>IFERROR(IF(Assumptions!F76="","",Assumptions!F76),"")</f>
        <v/>
      </c>
      <c r="AA76">
        <f>IFERROR(IF(Assumptions!G76="","",Assumptions!G76),"")</f>
        <v/>
      </c>
      <c r="AB76">
        <f>IFERROR(IF(Assumptions!H76="","",Assumptions!H76),"")</f>
        <v/>
      </c>
      <c r="AC76">
        <f>IFERROR(IF(Assumptions!I76="","",Assumptions!I76),"")</f>
        <v/>
      </c>
    </row>
    <row r="77">
      <c r="A77" s="12" t="n"/>
      <c r="B77" s="12" t="n"/>
      <c r="C77" s="12" t="n"/>
      <c r="D77" s="12" t="n"/>
      <c r="E77" s="13" t="n"/>
      <c r="F77" s="13" t="n"/>
      <c r="G77" s="13" t="n"/>
      <c r="H77" s="36" t="n"/>
      <c r="I77" s="36" t="n"/>
      <c r="J77" s="37" t="n"/>
      <c r="K77" s="16" t="n"/>
      <c r="L77" s="38">
        <f>IF(OR($A77="",$J77="",$K77=""),"",IFERROR($J77*(1+$K77),""))</f>
        <v/>
      </c>
      <c r="M77" s="36" t="n"/>
      <c r="N77" s="39">
        <f>IF(OR($A77="",$I77=""),"",IFERROR($I77-Assumptions!$B$6,""))</f>
        <v/>
      </c>
      <c r="O77" s="13" t="n"/>
      <c r="P77" s="36" t="n"/>
      <c r="Q77" s="36" t="n"/>
      <c r="R77" s="36" t="n"/>
      <c r="S77" s="37" t="n"/>
      <c r="T77" s="19">
        <f>IF(OR($A77="",$I77=""),"",IFERROR($I77-TODAY(),""))</f>
        <v/>
      </c>
      <c r="U77" s="20">
        <f>IF($A77="","",IF($O77="Renewed","Completed",IF($O77="Lost","Closed",IF($I77="","Missing Date",IF($T77&lt;0,"Expired - Check",IF($T77&lt;=Assumptions!$B$7,"Urgent",IF($T77&lt;=Assumptions!$B$5,"Review Window","Later")))))))</f>
        <v/>
      </c>
      <c r="V77" s="21">
        <f>IF($A77="","",IF($O77="Renewed",IF(OR($Q77="",$R77="",$S77=""),"Complete renewed terms","No open renewal action"),IF($O77="Lost","No open renewal action",IF($I77="","Enter expiration date",IF($I77&lt;TODAY(),"Human check: expired agreement",IF(AND($M77="",$T77&lt;=Assumptions!$B$5),"Plan customer outreach",IF(AND($N77&lt;TODAY(),$P77=""),"Human check: decision overdue",IF($T77&lt;=Assumptions!$B$7,"Human check: urgent renewal",IF($T77&lt;=Assumptions!$B$5,"Review pricing and next step","Monitor")))))))))</f>
        <v/>
      </c>
      <c r="X77">
        <f>IFERROR(IF(Assumptions!D77="","",Assumptions!D77),"")</f>
        <v/>
      </c>
      <c r="Y77">
        <f>IFERROR(IF(Assumptions!E77="","",Assumptions!E77),"")</f>
        <v/>
      </c>
      <c r="Z77">
        <f>IFERROR(IF(Assumptions!F77="","",Assumptions!F77),"")</f>
        <v/>
      </c>
      <c r="AA77">
        <f>IFERROR(IF(Assumptions!G77="","",Assumptions!G77),"")</f>
        <v/>
      </c>
      <c r="AB77">
        <f>IFERROR(IF(Assumptions!H77="","",Assumptions!H77),"")</f>
        <v/>
      </c>
      <c r="AC77">
        <f>IFERROR(IF(Assumptions!I77="","",Assumptions!I77),"")</f>
        <v/>
      </c>
    </row>
    <row r="78">
      <c r="A78" s="12" t="n"/>
      <c r="B78" s="12" t="n"/>
      <c r="C78" s="12" t="n"/>
      <c r="D78" s="12" t="n"/>
      <c r="E78" s="13" t="n"/>
      <c r="F78" s="13" t="n"/>
      <c r="G78" s="13" t="n"/>
      <c r="H78" s="36" t="n"/>
      <c r="I78" s="36" t="n"/>
      <c r="J78" s="37" t="n"/>
      <c r="K78" s="16" t="n"/>
      <c r="L78" s="40">
        <f>IF(OR($A78="",$J78="",$K78=""),"",IFERROR($J78*(1+$K78),""))</f>
        <v/>
      </c>
      <c r="M78" s="36" t="n"/>
      <c r="N78" s="41">
        <f>IF(OR($A78="",$I78=""),"",IFERROR($I78-Assumptions!$B$6,""))</f>
        <v/>
      </c>
      <c r="O78" s="13" t="n"/>
      <c r="P78" s="36" t="n"/>
      <c r="Q78" s="36" t="n"/>
      <c r="R78" s="36" t="n"/>
      <c r="S78" s="37" t="n"/>
      <c r="T78" s="24">
        <f>IF(OR($A78="",$I78=""),"",IFERROR($I78-TODAY(),""))</f>
        <v/>
      </c>
      <c r="U78" s="25">
        <f>IF($A78="","",IF($O78="Renewed","Completed",IF($O78="Lost","Closed",IF($I78="","Missing Date",IF($T78&lt;0,"Expired - Check",IF($T78&lt;=Assumptions!$B$7,"Urgent",IF($T78&lt;=Assumptions!$B$5,"Review Window","Later")))))))</f>
        <v/>
      </c>
      <c r="V78" s="26">
        <f>IF($A78="","",IF($O78="Renewed",IF(OR($Q78="",$R78="",$S78=""),"Complete renewed terms","No open renewal action"),IF($O78="Lost","No open renewal action",IF($I78="","Enter expiration date",IF($I78&lt;TODAY(),"Human check: expired agreement",IF(AND($M78="",$T78&lt;=Assumptions!$B$5),"Plan customer outreach",IF(AND($N78&lt;TODAY(),$P78=""),"Human check: decision overdue",IF($T78&lt;=Assumptions!$B$7,"Human check: urgent renewal",IF($T78&lt;=Assumptions!$B$5,"Review pricing and next step","Monitor")))))))))</f>
        <v/>
      </c>
      <c r="X78">
        <f>IFERROR(IF(Assumptions!D78="","",Assumptions!D78),"")</f>
        <v/>
      </c>
      <c r="Y78">
        <f>IFERROR(IF(Assumptions!E78="","",Assumptions!E78),"")</f>
        <v/>
      </c>
      <c r="Z78">
        <f>IFERROR(IF(Assumptions!F78="","",Assumptions!F78),"")</f>
        <v/>
      </c>
      <c r="AA78">
        <f>IFERROR(IF(Assumptions!G78="","",Assumptions!G78),"")</f>
        <v/>
      </c>
      <c r="AB78">
        <f>IFERROR(IF(Assumptions!H78="","",Assumptions!H78),"")</f>
        <v/>
      </c>
      <c r="AC78">
        <f>IFERROR(IF(Assumptions!I78="","",Assumptions!I78),"")</f>
        <v/>
      </c>
    </row>
    <row r="79">
      <c r="A79" s="12" t="n"/>
      <c r="B79" s="12" t="n"/>
      <c r="C79" s="12" t="n"/>
      <c r="D79" s="12" t="n"/>
      <c r="E79" s="13" t="n"/>
      <c r="F79" s="13" t="n"/>
      <c r="G79" s="13" t="n"/>
      <c r="H79" s="36" t="n"/>
      <c r="I79" s="36" t="n"/>
      <c r="J79" s="37" t="n"/>
      <c r="K79" s="16" t="n"/>
      <c r="L79" s="38">
        <f>IF(OR($A79="",$J79="",$K79=""),"",IFERROR($J79*(1+$K79),""))</f>
        <v/>
      </c>
      <c r="M79" s="36" t="n"/>
      <c r="N79" s="39">
        <f>IF(OR($A79="",$I79=""),"",IFERROR($I79-Assumptions!$B$6,""))</f>
        <v/>
      </c>
      <c r="O79" s="13" t="n"/>
      <c r="P79" s="36" t="n"/>
      <c r="Q79" s="36" t="n"/>
      <c r="R79" s="36" t="n"/>
      <c r="S79" s="37" t="n"/>
      <c r="T79" s="19">
        <f>IF(OR($A79="",$I79=""),"",IFERROR($I79-TODAY(),""))</f>
        <v/>
      </c>
      <c r="U79" s="20">
        <f>IF($A79="","",IF($O79="Renewed","Completed",IF($O79="Lost","Closed",IF($I79="","Missing Date",IF($T79&lt;0,"Expired - Check",IF($T79&lt;=Assumptions!$B$7,"Urgent",IF($T79&lt;=Assumptions!$B$5,"Review Window","Later")))))))</f>
        <v/>
      </c>
      <c r="V79" s="21">
        <f>IF($A79="","",IF($O79="Renewed",IF(OR($Q79="",$R79="",$S79=""),"Complete renewed terms","No open renewal action"),IF($O79="Lost","No open renewal action",IF($I79="","Enter expiration date",IF($I79&lt;TODAY(),"Human check: expired agreement",IF(AND($M79="",$T79&lt;=Assumptions!$B$5),"Plan customer outreach",IF(AND($N79&lt;TODAY(),$P79=""),"Human check: decision overdue",IF($T79&lt;=Assumptions!$B$7,"Human check: urgent renewal",IF($T79&lt;=Assumptions!$B$5,"Review pricing and next step","Monitor")))))))))</f>
        <v/>
      </c>
      <c r="X79">
        <f>IFERROR(IF(Assumptions!D79="","",Assumptions!D79),"")</f>
        <v/>
      </c>
      <c r="Y79">
        <f>IFERROR(IF(Assumptions!E79="","",Assumptions!E79),"")</f>
        <v/>
      </c>
      <c r="Z79">
        <f>IFERROR(IF(Assumptions!F79="","",Assumptions!F79),"")</f>
        <v/>
      </c>
      <c r="AA79">
        <f>IFERROR(IF(Assumptions!G79="","",Assumptions!G79),"")</f>
        <v/>
      </c>
      <c r="AB79">
        <f>IFERROR(IF(Assumptions!H79="","",Assumptions!H79),"")</f>
        <v/>
      </c>
      <c r="AC79">
        <f>IFERROR(IF(Assumptions!I79="","",Assumptions!I79),"")</f>
        <v/>
      </c>
    </row>
    <row r="80">
      <c r="A80" s="12" t="n"/>
      <c r="B80" s="12" t="n"/>
      <c r="C80" s="12" t="n"/>
      <c r="D80" s="12" t="n"/>
      <c r="E80" s="13" t="n"/>
      <c r="F80" s="13" t="n"/>
      <c r="G80" s="13" t="n"/>
      <c r="H80" s="36" t="n"/>
      <c r="I80" s="36" t="n"/>
      <c r="J80" s="37" t="n"/>
      <c r="K80" s="16" t="n"/>
      <c r="L80" s="40">
        <f>IF(OR($A80="",$J80="",$K80=""),"",IFERROR($J80*(1+$K80),""))</f>
        <v/>
      </c>
      <c r="M80" s="36" t="n"/>
      <c r="N80" s="41">
        <f>IF(OR($A80="",$I80=""),"",IFERROR($I80-Assumptions!$B$6,""))</f>
        <v/>
      </c>
      <c r="O80" s="13" t="n"/>
      <c r="P80" s="36" t="n"/>
      <c r="Q80" s="36" t="n"/>
      <c r="R80" s="36" t="n"/>
      <c r="S80" s="37" t="n"/>
      <c r="T80" s="24">
        <f>IF(OR($A80="",$I80=""),"",IFERROR($I80-TODAY(),""))</f>
        <v/>
      </c>
      <c r="U80" s="25">
        <f>IF($A80="","",IF($O80="Renewed","Completed",IF($O80="Lost","Closed",IF($I80="","Missing Date",IF($T80&lt;0,"Expired - Check",IF($T80&lt;=Assumptions!$B$7,"Urgent",IF($T80&lt;=Assumptions!$B$5,"Review Window","Later")))))))</f>
        <v/>
      </c>
      <c r="V80" s="26">
        <f>IF($A80="","",IF($O80="Renewed",IF(OR($Q80="",$R80="",$S80=""),"Complete renewed terms","No open renewal action"),IF($O80="Lost","No open renewal action",IF($I80="","Enter expiration date",IF($I80&lt;TODAY(),"Human check: expired agreement",IF(AND($M80="",$T80&lt;=Assumptions!$B$5),"Plan customer outreach",IF(AND($N80&lt;TODAY(),$P80=""),"Human check: decision overdue",IF($T80&lt;=Assumptions!$B$7,"Human check: urgent renewal",IF($T80&lt;=Assumptions!$B$5,"Review pricing and next step","Monitor")))))))))</f>
        <v/>
      </c>
      <c r="X80">
        <f>IFERROR(IF(Assumptions!D80="","",Assumptions!D80),"")</f>
        <v/>
      </c>
      <c r="Y80">
        <f>IFERROR(IF(Assumptions!E80="","",Assumptions!E80),"")</f>
        <v/>
      </c>
      <c r="Z80">
        <f>IFERROR(IF(Assumptions!F80="","",Assumptions!F80),"")</f>
        <v/>
      </c>
      <c r="AA80">
        <f>IFERROR(IF(Assumptions!G80="","",Assumptions!G80),"")</f>
        <v/>
      </c>
      <c r="AB80">
        <f>IFERROR(IF(Assumptions!H80="","",Assumptions!H80),"")</f>
        <v/>
      </c>
      <c r="AC80">
        <f>IFERROR(IF(Assumptions!I80="","",Assumptions!I80),"")</f>
        <v/>
      </c>
    </row>
    <row r="81">
      <c r="A81" s="12" t="n"/>
      <c r="B81" s="12" t="n"/>
      <c r="C81" s="12" t="n"/>
      <c r="D81" s="12" t="n"/>
      <c r="E81" s="13" t="n"/>
      <c r="F81" s="13" t="n"/>
      <c r="G81" s="13" t="n"/>
      <c r="H81" s="36" t="n"/>
      <c r="I81" s="36" t="n"/>
      <c r="J81" s="37" t="n"/>
      <c r="K81" s="16" t="n"/>
      <c r="L81" s="38">
        <f>IF(OR($A81="",$J81="",$K81=""),"",IFERROR($J81*(1+$K81),""))</f>
        <v/>
      </c>
      <c r="M81" s="36" t="n"/>
      <c r="N81" s="39">
        <f>IF(OR($A81="",$I81=""),"",IFERROR($I81-Assumptions!$B$6,""))</f>
        <v/>
      </c>
      <c r="O81" s="13" t="n"/>
      <c r="P81" s="36" t="n"/>
      <c r="Q81" s="36" t="n"/>
      <c r="R81" s="36" t="n"/>
      <c r="S81" s="37" t="n"/>
      <c r="T81" s="19">
        <f>IF(OR($A81="",$I81=""),"",IFERROR($I81-TODAY(),""))</f>
        <v/>
      </c>
      <c r="U81" s="20">
        <f>IF($A81="","",IF($O81="Renewed","Completed",IF($O81="Lost","Closed",IF($I81="","Missing Date",IF($T81&lt;0,"Expired - Check",IF($T81&lt;=Assumptions!$B$7,"Urgent",IF($T81&lt;=Assumptions!$B$5,"Review Window","Later")))))))</f>
        <v/>
      </c>
      <c r="V81" s="21">
        <f>IF($A81="","",IF($O81="Renewed",IF(OR($Q81="",$R81="",$S81=""),"Complete renewed terms","No open renewal action"),IF($O81="Lost","No open renewal action",IF($I81="","Enter expiration date",IF($I81&lt;TODAY(),"Human check: expired agreement",IF(AND($M81="",$T81&lt;=Assumptions!$B$5),"Plan customer outreach",IF(AND($N81&lt;TODAY(),$P81=""),"Human check: decision overdue",IF($T81&lt;=Assumptions!$B$7,"Human check: urgent renewal",IF($T81&lt;=Assumptions!$B$5,"Review pricing and next step","Monitor")))))))))</f>
        <v/>
      </c>
      <c r="X81">
        <f>IFERROR(IF(Assumptions!D81="","",Assumptions!D81),"")</f>
        <v/>
      </c>
      <c r="Y81">
        <f>IFERROR(IF(Assumptions!E81="","",Assumptions!E81),"")</f>
        <v/>
      </c>
      <c r="Z81">
        <f>IFERROR(IF(Assumptions!F81="","",Assumptions!F81),"")</f>
        <v/>
      </c>
      <c r="AA81">
        <f>IFERROR(IF(Assumptions!G81="","",Assumptions!G81),"")</f>
        <v/>
      </c>
      <c r="AB81">
        <f>IFERROR(IF(Assumptions!H81="","",Assumptions!H81),"")</f>
        <v/>
      </c>
      <c r="AC81">
        <f>IFERROR(IF(Assumptions!I81="","",Assumptions!I81),"")</f>
        <v/>
      </c>
    </row>
    <row r="82">
      <c r="A82" s="12" t="n"/>
      <c r="B82" s="12" t="n"/>
      <c r="C82" s="12" t="n"/>
      <c r="D82" s="12" t="n"/>
      <c r="E82" s="13" t="n"/>
      <c r="F82" s="13" t="n"/>
      <c r="G82" s="13" t="n"/>
      <c r="H82" s="36" t="n"/>
      <c r="I82" s="36" t="n"/>
      <c r="J82" s="37" t="n"/>
      <c r="K82" s="16" t="n"/>
      <c r="L82" s="40">
        <f>IF(OR($A82="",$J82="",$K82=""),"",IFERROR($J82*(1+$K82),""))</f>
        <v/>
      </c>
      <c r="M82" s="36" t="n"/>
      <c r="N82" s="41">
        <f>IF(OR($A82="",$I82=""),"",IFERROR($I82-Assumptions!$B$6,""))</f>
        <v/>
      </c>
      <c r="O82" s="13" t="n"/>
      <c r="P82" s="36" t="n"/>
      <c r="Q82" s="36" t="n"/>
      <c r="R82" s="36" t="n"/>
      <c r="S82" s="37" t="n"/>
      <c r="T82" s="24">
        <f>IF(OR($A82="",$I82=""),"",IFERROR($I82-TODAY(),""))</f>
        <v/>
      </c>
      <c r="U82" s="25">
        <f>IF($A82="","",IF($O82="Renewed","Completed",IF($O82="Lost","Closed",IF($I82="","Missing Date",IF($T82&lt;0,"Expired - Check",IF($T82&lt;=Assumptions!$B$7,"Urgent",IF($T82&lt;=Assumptions!$B$5,"Review Window","Later")))))))</f>
        <v/>
      </c>
      <c r="V82" s="26">
        <f>IF($A82="","",IF($O82="Renewed",IF(OR($Q82="",$R82="",$S82=""),"Complete renewed terms","No open renewal action"),IF($O82="Lost","No open renewal action",IF($I82="","Enter expiration date",IF($I82&lt;TODAY(),"Human check: expired agreement",IF(AND($M82="",$T82&lt;=Assumptions!$B$5),"Plan customer outreach",IF(AND($N82&lt;TODAY(),$P82=""),"Human check: decision overdue",IF($T82&lt;=Assumptions!$B$7,"Human check: urgent renewal",IF($T82&lt;=Assumptions!$B$5,"Review pricing and next step","Monitor")))))))))</f>
        <v/>
      </c>
      <c r="X82">
        <f>IFERROR(IF(Assumptions!D82="","",Assumptions!D82),"")</f>
        <v/>
      </c>
      <c r="Y82">
        <f>IFERROR(IF(Assumptions!E82="","",Assumptions!E82),"")</f>
        <v/>
      </c>
      <c r="Z82">
        <f>IFERROR(IF(Assumptions!F82="","",Assumptions!F82),"")</f>
        <v/>
      </c>
      <c r="AA82">
        <f>IFERROR(IF(Assumptions!G82="","",Assumptions!G82),"")</f>
        <v/>
      </c>
      <c r="AB82">
        <f>IFERROR(IF(Assumptions!H82="","",Assumptions!H82),"")</f>
        <v/>
      </c>
      <c r="AC82">
        <f>IFERROR(IF(Assumptions!I82="","",Assumptions!I82),"")</f>
        <v/>
      </c>
    </row>
    <row r="83">
      <c r="A83" s="12" t="n"/>
      <c r="B83" s="12" t="n"/>
      <c r="C83" s="12" t="n"/>
      <c r="D83" s="12" t="n"/>
      <c r="E83" s="13" t="n"/>
      <c r="F83" s="13" t="n"/>
      <c r="G83" s="13" t="n"/>
      <c r="H83" s="36" t="n"/>
      <c r="I83" s="36" t="n"/>
      <c r="J83" s="37" t="n"/>
      <c r="K83" s="16" t="n"/>
      <c r="L83" s="38">
        <f>IF(OR($A83="",$J83="",$K83=""),"",IFERROR($J83*(1+$K83),""))</f>
        <v/>
      </c>
      <c r="M83" s="36" t="n"/>
      <c r="N83" s="39">
        <f>IF(OR($A83="",$I83=""),"",IFERROR($I83-Assumptions!$B$6,""))</f>
        <v/>
      </c>
      <c r="O83" s="13" t="n"/>
      <c r="P83" s="36" t="n"/>
      <c r="Q83" s="36" t="n"/>
      <c r="R83" s="36" t="n"/>
      <c r="S83" s="37" t="n"/>
      <c r="T83" s="19">
        <f>IF(OR($A83="",$I83=""),"",IFERROR($I83-TODAY(),""))</f>
        <v/>
      </c>
      <c r="U83" s="20">
        <f>IF($A83="","",IF($O83="Renewed","Completed",IF($O83="Lost","Closed",IF($I83="","Missing Date",IF($T83&lt;0,"Expired - Check",IF($T83&lt;=Assumptions!$B$7,"Urgent",IF($T83&lt;=Assumptions!$B$5,"Review Window","Later")))))))</f>
        <v/>
      </c>
      <c r="V83" s="21">
        <f>IF($A83="","",IF($O83="Renewed",IF(OR($Q83="",$R83="",$S83=""),"Complete renewed terms","No open renewal action"),IF($O83="Lost","No open renewal action",IF($I83="","Enter expiration date",IF($I83&lt;TODAY(),"Human check: expired agreement",IF(AND($M83="",$T83&lt;=Assumptions!$B$5),"Plan customer outreach",IF(AND($N83&lt;TODAY(),$P83=""),"Human check: decision overdue",IF($T83&lt;=Assumptions!$B$7,"Human check: urgent renewal",IF($T83&lt;=Assumptions!$B$5,"Review pricing and next step","Monitor")))))))))</f>
        <v/>
      </c>
      <c r="X83">
        <f>IFERROR(IF(Assumptions!D83="","",Assumptions!D83),"")</f>
        <v/>
      </c>
      <c r="Y83">
        <f>IFERROR(IF(Assumptions!E83="","",Assumptions!E83),"")</f>
        <v/>
      </c>
      <c r="Z83">
        <f>IFERROR(IF(Assumptions!F83="","",Assumptions!F83),"")</f>
        <v/>
      </c>
      <c r="AA83">
        <f>IFERROR(IF(Assumptions!G83="","",Assumptions!G83),"")</f>
        <v/>
      </c>
      <c r="AB83">
        <f>IFERROR(IF(Assumptions!H83="","",Assumptions!H83),"")</f>
        <v/>
      </c>
      <c r="AC83">
        <f>IFERROR(IF(Assumptions!I83="","",Assumptions!I83),"")</f>
        <v/>
      </c>
    </row>
    <row r="84">
      <c r="A84" s="12" t="n"/>
      <c r="B84" s="12" t="n"/>
      <c r="C84" s="12" t="n"/>
      <c r="D84" s="12" t="n"/>
      <c r="E84" s="13" t="n"/>
      <c r="F84" s="13" t="n"/>
      <c r="G84" s="13" t="n"/>
      <c r="H84" s="36" t="n"/>
      <c r="I84" s="36" t="n"/>
      <c r="J84" s="37" t="n"/>
      <c r="K84" s="16" t="n"/>
      <c r="L84" s="40">
        <f>IF(OR($A84="",$J84="",$K84=""),"",IFERROR($J84*(1+$K84),""))</f>
        <v/>
      </c>
      <c r="M84" s="36" t="n"/>
      <c r="N84" s="41">
        <f>IF(OR($A84="",$I84=""),"",IFERROR($I84-Assumptions!$B$6,""))</f>
        <v/>
      </c>
      <c r="O84" s="13" t="n"/>
      <c r="P84" s="36" t="n"/>
      <c r="Q84" s="36" t="n"/>
      <c r="R84" s="36" t="n"/>
      <c r="S84" s="37" t="n"/>
      <c r="T84" s="24">
        <f>IF(OR($A84="",$I84=""),"",IFERROR($I84-TODAY(),""))</f>
        <v/>
      </c>
      <c r="U84" s="25">
        <f>IF($A84="","",IF($O84="Renewed","Completed",IF($O84="Lost","Closed",IF($I84="","Missing Date",IF($T84&lt;0,"Expired - Check",IF($T84&lt;=Assumptions!$B$7,"Urgent",IF($T84&lt;=Assumptions!$B$5,"Review Window","Later")))))))</f>
        <v/>
      </c>
      <c r="V84" s="26">
        <f>IF($A84="","",IF($O84="Renewed",IF(OR($Q84="",$R84="",$S84=""),"Complete renewed terms","No open renewal action"),IF($O84="Lost","No open renewal action",IF($I84="","Enter expiration date",IF($I84&lt;TODAY(),"Human check: expired agreement",IF(AND($M84="",$T84&lt;=Assumptions!$B$5),"Plan customer outreach",IF(AND($N84&lt;TODAY(),$P84=""),"Human check: decision overdue",IF($T84&lt;=Assumptions!$B$7,"Human check: urgent renewal",IF($T84&lt;=Assumptions!$B$5,"Review pricing and next step","Monitor")))))))))</f>
        <v/>
      </c>
      <c r="X84">
        <f>IFERROR(IF(Assumptions!D84="","",Assumptions!D84),"")</f>
        <v/>
      </c>
      <c r="Y84">
        <f>IFERROR(IF(Assumptions!E84="","",Assumptions!E84),"")</f>
        <v/>
      </c>
      <c r="Z84">
        <f>IFERROR(IF(Assumptions!F84="","",Assumptions!F84),"")</f>
        <v/>
      </c>
      <c r="AA84">
        <f>IFERROR(IF(Assumptions!G84="","",Assumptions!G84),"")</f>
        <v/>
      </c>
      <c r="AB84">
        <f>IFERROR(IF(Assumptions!H84="","",Assumptions!H84),"")</f>
        <v/>
      </c>
      <c r="AC84">
        <f>IFERROR(IF(Assumptions!I84="","",Assumptions!I84),"")</f>
        <v/>
      </c>
    </row>
    <row r="85">
      <c r="A85" s="12" t="n"/>
      <c r="B85" s="12" t="n"/>
      <c r="C85" s="12" t="n"/>
      <c r="D85" s="12" t="n"/>
      <c r="E85" s="13" t="n"/>
      <c r="F85" s="13" t="n"/>
      <c r="G85" s="13" t="n"/>
      <c r="H85" s="36" t="n"/>
      <c r="I85" s="36" t="n"/>
      <c r="J85" s="37" t="n"/>
      <c r="K85" s="16" t="n"/>
      <c r="L85" s="38">
        <f>IF(OR($A85="",$J85="",$K85=""),"",IFERROR($J85*(1+$K85),""))</f>
        <v/>
      </c>
      <c r="M85" s="36" t="n"/>
      <c r="N85" s="39">
        <f>IF(OR($A85="",$I85=""),"",IFERROR($I85-Assumptions!$B$6,""))</f>
        <v/>
      </c>
      <c r="O85" s="13" t="n"/>
      <c r="P85" s="36" t="n"/>
      <c r="Q85" s="36" t="n"/>
      <c r="R85" s="36" t="n"/>
      <c r="S85" s="37" t="n"/>
      <c r="T85" s="19">
        <f>IF(OR($A85="",$I85=""),"",IFERROR($I85-TODAY(),""))</f>
        <v/>
      </c>
      <c r="U85" s="20">
        <f>IF($A85="","",IF($O85="Renewed","Completed",IF($O85="Lost","Closed",IF($I85="","Missing Date",IF($T85&lt;0,"Expired - Check",IF($T85&lt;=Assumptions!$B$7,"Urgent",IF($T85&lt;=Assumptions!$B$5,"Review Window","Later")))))))</f>
        <v/>
      </c>
      <c r="V85" s="21">
        <f>IF($A85="","",IF($O85="Renewed",IF(OR($Q85="",$R85="",$S85=""),"Complete renewed terms","No open renewal action"),IF($O85="Lost","No open renewal action",IF($I85="","Enter expiration date",IF($I85&lt;TODAY(),"Human check: expired agreement",IF(AND($M85="",$T85&lt;=Assumptions!$B$5),"Plan customer outreach",IF(AND($N85&lt;TODAY(),$P85=""),"Human check: decision overdue",IF($T85&lt;=Assumptions!$B$7,"Human check: urgent renewal",IF($T85&lt;=Assumptions!$B$5,"Review pricing and next step","Monitor")))))))))</f>
        <v/>
      </c>
      <c r="X85">
        <f>IFERROR(IF(Assumptions!D85="","",Assumptions!D85),"")</f>
        <v/>
      </c>
      <c r="Y85">
        <f>IFERROR(IF(Assumptions!E85="","",Assumptions!E85),"")</f>
        <v/>
      </c>
      <c r="Z85">
        <f>IFERROR(IF(Assumptions!F85="","",Assumptions!F85),"")</f>
        <v/>
      </c>
      <c r="AA85">
        <f>IFERROR(IF(Assumptions!G85="","",Assumptions!G85),"")</f>
        <v/>
      </c>
      <c r="AB85">
        <f>IFERROR(IF(Assumptions!H85="","",Assumptions!H85),"")</f>
        <v/>
      </c>
      <c r="AC85">
        <f>IFERROR(IF(Assumptions!I85="","",Assumptions!I85),"")</f>
        <v/>
      </c>
    </row>
    <row r="86">
      <c r="A86" s="12" t="n"/>
      <c r="B86" s="12" t="n"/>
      <c r="C86" s="12" t="n"/>
      <c r="D86" s="12" t="n"/>
      <c r="E86" s="13" t="n"/>
      <c r="F86" s="13" t="n"/>
      <c r="G86" s="13" t="n"/>
      <c r="H86" s="36" t="n"/>
      <c r="I86" s="36" t="n"/>
      <c r="J86" s="37" t="n"/>
      <c r="K86" s="16" t="n"/>
      <c r="L86" s="40">
        <f>IF(OR($A86="",$J86="",$K86=""),"",IFERROR($J86*(1+$K86),""))</f>
        <v/>
      </c>
      <c r="M86" s="36" t="n"/>
      <c r="N86" s="41">
        <f>IF(OR($A86="",$I86=""),"",IFERROR($I86-Assumptions!$B$6,""))</f>
        <v/>
      </c>
      <c r="O86" s="13" t="n"/>
      <c r="P86" s="36" t="n"/>
      <c r="Q86" s="36" t="n"/>
      <c r="R86" s="36" t="n"/>
      <c r="S86" s="37" t="n"/>
      <c r="T86" s="24">
        <f>IF(OR($A86="",$I86=""),"",IFERROR($I86-TODAY(),""))</f>
        <v/>
      </c>
      <c r="U86" s="25">
        <f>IF($A86="","",IF($O86="Renewed","Completed",IF($O86="Lost","Closed",IF($I86="","Missing Date",IF($T86&lt;0,"Expired - Check",IF($T86&lt;=Assumptions!$B$7,"Urgent",IF($T86&lt;=Assumptions!$B$5,"Review Window","Later")))))))</f>
        <v/>
      </c>
      <c r="V86" s="26">
        <f>IF($A86="","",IF($O86="Renewed",IF(OR($Q86="",$R86="",$S86=""),"Complete renewed terms","No open renewal action"),IF($O86="Lost","No open renewal action",IF($I86="","Enter expiration date",IF($I86&lt;TODAY(),"Human check: expired agreement",IF(AND($M86="",$T86&lt;=Assumptions!$B$5),"Plan customer outreach",IF(AND($N86&lt;TODAY(),$P86=""),"Human check: decision overdue",IF($T86&lt;=Assumptions!$B$7,"Human check: urgent renewal",IF($T86&lt;=Assumptions!$B$5,"Review pricing and next step","Monitor")))))))))</f>
        <v/>
      </c>
      <c r="X86">
        <f>IFERROR(IF(Assumptions!D86="","",Assumptions!D86),"")</f>
        <v/>
      </c>
      <c r="Y86">
        <f>IFERROR(IF(Assumptions!E86="","",Assumptions!E86),"")</f>
        <v/>
      </c>
      <c r="Z86">
        <f>IFERROR(IF(Assumptions!F86="","",Assumptions!F86),"")</f>
        <v/>
      </c>
      <c r="AA86">
        <f>IFERROR(IF(Assumptions!G86="","",Assumptions!G86),"")</f>
        <v/>
      </c>
      <c r="AB86">
        <f>IFERROR(IF(Assumptions!H86="","",Assumptions!H86),"")</f>
        <v/>
      </c>
      <c r="AC86">
        <f>IFERROR(IF(Assumptions!I86="","",Assumptions!I86),"")</f>
        <v/>
      </c>
    </row>
    <row r="87">
      <c r="A87" s="12" t="n"/>
      <c r="B87" s="12" t="n"/>
      <c r="C87" s="12" t="n"/>
      <c r="D87" s="12" t="n"/>
      <c r="E87" s="13" t="n"/>
      <c r="F87" s="13" t="n"/>
      <c r="G87" s="13" t="n"/>
      <c r="H87" s="36" t="n"/>
      <c r="I87" s="36" t="n"/>
      <c r="J87" s="37" t="n"/>
      <c r="K87" s="16" t="n"/>
      <c r="L87" s="38">
        <f>IF(OR($A87="",$J87="",$K87=""),"",IFERROR($J87*(1+$K87),""))</f>
        <v/>
      </c>
      <c r="M87" s="36" t="n"/>
      <c r="N87" s="39">
        <f>IF(OR($A87="",$I87=""),"",IFERROR($I87-Assumptions!$B$6,""))</f>
        <v/>
      </c>
      <c r="O87" s="13" t="n"/>
      <c r="P87" s="36" t="n"/>
      <c r="Q87" s="36" t="n"/>
      <c r="R87" s="36" t="n"/>
      <c r="S87" s="37" t="n"/>
      <c r="T87" s="19">
        <f>IF(OR($A87="",$I87=""),"",IFERROR($I87-TODAY(),""))</f>
        <v/>
      </c>
      <c r="U87" s="20">
        <f>IF($A87="","",IF($O87="Renewed","Completed",IF($O87="Lost","Closed",IF($I87="","Missing Date",IF($T87&lt;0,"Expired - Check",IF($T87&lt;=Assumptions!$B$7,"Urgent",IF($T87&lt;=Assumptions!$B$5,"Review Window","Later")))))))</f>
        <v/>
      </c>
      <c r="V87" s="21">
        <f>IF($A87="","",IF($O87="Renewed",IF(OR($Q87="",$R87="",$S87=""),"Complete renewed terms","No open renewal action"),IF($O87="Lost","No open renewal action",IF($I87="","Enter expiration date",IF($I87&lt;TODAY(),"Human check: expired agreement",IF(AND($M87="",$T87&lt;=Assumptions!$B$5),"Plan customer outreach",IF(AND($N87&lt;TODAY(),$P87=""),"Human check: decision overdue",IF($T87&lt;=Assumptions!$B$7,"Human check: urgent renewal",IF($T87&lt;=Assumptions!$B$5,"Review pricing and next step","Monitor")))))))))</f>
        <v/>
      </c>
      <c r="X87">
        <f>IFERROR(IF(Assumptions!D87="","",Assumptions!D87),"")</f>
        <v/>
      </c>
      <c r="Y87">
        <f>IFERROR(IF(Assumptions!E87="","",Assumptions!E87),"")</f>
        <v/>
      </c>
      <c r="Z87">
        <f>IFERROR(IF(Assumptions!F87="","",Assumptions!F87),"")</f>
        <v/>
      </c>
      <c r="AA87">
        <f>IFERROR(IF(Assumptions!G87="","",Assumptions!G87),"")</f>
        <v/>
      </c>
      <c r="AB87">
        <f>IFERROR(IF(Assumptions!H87="","",Assumptions!H87),"")</f>
        <v/>
      </c>
      <c r="AC87">
        <f>IFERROR(IF(Assumptions!I87="","",Assumptions!I87),"")</f>
        <v/>
      </c>
    </row>
    <row r="88">
      <c r="A88" s="12" t="n"/>
      <c r="B88" s="12" t="n"/>
      <c r="C88" s="12" t="n"/>
      <c r="D88" s="12" t="n"/>
      <c r="E88" s="13" t="n"/>
      <c r="F88" s="13" t="n"/>
      <c r="G88" s="13" t="n"/>
      <c r="H88" s="36" t="n"/>
      <c r="I88" s="36" t="n"/>
      <c r="J88" s="37" t="n"/>
      <c r="K88" s="16" t="n"/>
      <c r="L88" s="40">
        <f>IF(OR($A88="",$J88="",$K88=""),"",IFERROR($J88*(1+$K88),""))</f>
        <v/>
      </c>
      <c r="M88" s="36" t="n"/>
      <c r="N88" s="41">
        <f>IF(OR($A88="",$I88=""),"",IFERROR($I88-Assumptions!$B$6,""))</f>
        <v/>
      </c>
      <c r="O88" s="13" t="n"/>
      <c r="P88" s="36" t="n"/>
      <c r="Q88" s="36" t="n"/>
      <c r="R88" s="36" t="n"/>
      <c r="S88" s="37" t="n"/>
      <c r="T88" s="24">
        <f>IF(OR($A88="",$I88=""),"",IFERROR($I88-TODAY(),""))</f>
        <v/>
      </c>
      <c r="U88" s="25">
        <f>IF($A88="","",IF($O88="Renewed","Completed",IF($O88="Lost","Closed",IF($I88="","Missing Date",IF($T88&lt;0,"Expired - Check",IF($T88&lt;=Assumptions!$B$7,"Urgent",IF($T88&lt;=Assumptions!$B$5,"Review Window","Later")))))))</f>
        <v/>
      </c>
      <c r="V88" s="26">
        <f>IF($A88="","",IF($O88="Renewed",IF(OR($Q88="",$R88="",$S88=""),"Complete renewed terms","No open renewal action"),IF($O88="Lost","No open renewal action",IF($I88="","Enter expiration date",IF($I88&lt;TODAY(),"Human check: expired agreement",IF(AND($M88="",$T88&lt;=Assumptions!$B$5),"Plan customer outreach",IF(AND($N88&lt;TODAY(),$P88=""),"Human check: decision overdue",IF($T88&lt;=Assumptions!$B$7,"Human check: urgent renewal",IF($T88&lt;=Assumptions!$B$5,"Review pricing and next step","Monitor")))))))))</f>
        <v/>
      </c>
      <c r="X88">
        <f>IFERROR(IF(Assumptions!D88="","",Assumptions!D88),"")</f>
        <v/>
      </c>
      <c r="Y88">
        <f>IFERROR(IF(Assumptions!E88="","",Assumptions!E88),"")</f>
        <v/>
      </c>
      <c r="Z88">
        <f>IFERROR(IF(Assumptions!F88="","",Assumptions!F88),"")</f>
        <v/>
      </c>
      <c r="AA88">
        <f>IFERROR(IF(Assumptions!G88="","",Assumptions!G88),"")</f>
        <v/>
      </c>
      <c r="AB88">
        <f>IFERROR(IF(Assumptions!H88="","",Assumptions!H88),"")</f>
        <v/>
      </c>
      <c r="AC88">
        <f>IFERROR(IF(Assumptions!I88="","",Assumptions!I88),"")</f>
        <v/>
      </c>
    </row>
    <row r="89">
      <c r="A89" s="12" t="n"/>
      <c r="B89" s="12" t="n"/>
      <c r="C89" s="12" t="n"/>
      <c r="D89" s="12" t="n"/>
      <c r="E89" s="13" t="n"/>
      <c r="F89" s="13" t="n"/>
      <c r="G89" s="13" t="n"/>
      <c r="H89" s="36" t="n"/>
      <c r="I89" s="36" t="n"/>
      <c r="J89" s="37" t="n"/>
      <c r="K89" s="16" t="n"/>
      <c r="L89" s="38">
        <f>IF(OR($A89="",$J89="",$K89=""),"",IFERROR($J89*(1+$K89),""))</f>
        <v/>
      </c>
      <c r="M89" s="36" t="n"/>
      <c r="N89" s="39">
        <f>IF(OR($A89="",$I89=""),"",IFERROR($I89-Assumptions!$B$6,""))</f>
        <v/>
      </c>
      <c r="O89" s="13" t="n"/>
      <c r="P89" s="36" t="n"/>
      <c r="Q89" s="36" t="n"/>
      <c r="R89" s="36" t="n"/>
      <c r="S89" s="37" t="n"/>
      <c r="T89" s="19">
        <f>IF(OR($A89="",$I89=""),"",IFERROR($I89-TODAY(),""))</f>
        <v/>
      </c>
      <c r="U89" s="20">
        <f>IF($A89="","",IF($O89="Renewed","Completed",IF($O89="Lost","Closed",IF($I89="","Missing Date",IF($T89&lt;0,"Expired - Check",IF($T89&lt;=Assumptions!$B$7,"Urgent",IF($T89&lt;=Assumptions!$B$5,"Review Window","Later")))))))</f>
        <v/>
      </c>
      <c r="V89" s="21">
        <f>IF($A89="","",IF($O89="Renewed",IF(OR($Q89="",$R89="",$S89=""),"Complete renewed terms","No open renewal action"),IF($O89="Lost","No open renewal action",IF($I89="","Enter expiration date",IF($I89&lt;TODAY(),"Human check: expired agreement",IF(AND($M89="",$T89&lt;=Assumptions!$B$5),"Plan customer outreach",IF(AND($N89&lt;TODAY(),$P89=""),"Human check: decision overdue",IF($T89&lt;=Assumptions!$B$7,"Human check: urgent renewal",IF($T89&lt;=Assumptions!$B$5,"Review pricing and next step","Monitor")))))))))</f>
        <v/>
      </c>
      <c r="X89">
        <f>IFERROR(IF(Assumptions!D89="","",Assumptions!D89),"")</f>
        <v/>
      </c>
      <c r="Y89">
        <f>IFERROR(IF(Assumptions!E89="","",Assumptions!E89),"")</f>
        <v/>
      </c>
      <c r="Z89">
        <f>IFERROR(IF(Assumptions!F89="","",Assumptions!F89),"")</f>
        <v/>
      </c>
      <c r="AA89">
        <f>IFERROR(IF(Assumptions!G89="","",Assumptions!G89),"")</f>
        <v/>
      </c>
      <c r="AB89">
        <f>IFERROR(IF(Assumptions!H89="","",Assumptions!H89),"")</f>
        <v/>
      </c>
      <c r="AC89">
        <f>IFERROR(IF(Assumptions!I89="","",Assumptions!I89),"")</f>
        <v/>
      </c>
    </row>
    <row r="90">
      <c r="A90" s="12" t="n"/>
      <c r="B90" s="12" t="n"/>
      <c r="C90" s="12" t="n"/>
      <c r="D90" s="12" t="n"/>
      <c r="E90" s="13" t="n"/>
      <c r="F90" s="13" t="n"/>
      <c r="G90" s="13" t="n"/>
      <c r="H90" s="36" t="n"/>
      <c r="I90" s="36" t="n"/>
      <c r="J90" s="37" t="n"/>
      <c r="K90" s="16" t="n"/>
      <c r="L90" s="40">
        <f>IF(OR($A90="",$J90="",$K90=""),"",IFERROR($J90*(1+$K90),""))</f>
        <v/>
      </c>
      <c r="M90" s="36" t="n"/>
      <c r="N90" s="41">
        <f>IF(OR($A90="",$I90=""),"",IFERROR($I90-Assumptions!$B$6,""))</f>
        <v/>
      </c>
      <c r="O90" s="13" t="n"/>
      <c r="P90" s="36" t="n"/>
      <c r="Q90" s="36" t="n"/>
      <c r="R90" s="36" t="n"/>
      <c r="S90" s="37" t="n"/>
      <c r="T90" s="24">
        <f>IF(OR($A90="",$I90=""),"",IFERROR($I90-TODAY(),""))</f>
        <v/>
      </c>
      <c r="U90" s="25">
        <f>IF($A90="","",IF($O90="Renewed","Completed",IF($O90="Lost","Closed",IF($I90="","Missing Date",IF($T90&lt;0,"Expired - Check",IF($T90&lt;=Assumptions!$B$7,"Urgent",IF($T90&lt;=Assumptions!$B$5,"Review Window","Later")))))))</f>
        <v/>
      </c>
      <c r="V90" s="26">
        <f>IF($A90="","",IF($O90="Renewed",IF(OR($Q90="",$R90="",$S90=""),"Complete renewed terms","No open renewal action"),IF($O90="Lost","No open renewal action",IF($I90="","Enter expiration date",IF($I90&lt;TODAY(),"Human check: expired agreement",IF(AND($M90="",$T90&lt;=Assumptions!$B$5),"Plan customer outreach",IF(AND($N90&lt;TODAY(),$P90=""),"Human check: decision overdue",IF($T90&lt;=Assumptions!$B$7,"Human check: urgent renewal",IF($T90&lt;=Assumptions!$B$5,"Review pricing and next step","Monitor")))))))))</f>
        <v/>
      </c>
      <c r="X90">
        <f>IFERROR(IF(Assumptions!D90="","",Assumptions!D90),"")</f>
        <v/>
      </c>
      <c r="Y90">
        <f>IFERROR(IF(Assumptions!E90="","",Assumptions!E90),"")</f>
        <v/>
      </c>
      <c r="Z90">
        <f>IFERROR(IF(Assumptions!F90="","",Assumptions!F90),"")</f>
        <v/>
      </c>
      <c r="AA90">
        <f>IFERROR(IF(Assumptions!G90="","",Assumptions!G90),"")</f>
        <v/>
      </c>
      <c r="AB90">
        <f>IFERROR(IF(Assumptions!H90="","",Assumptions!H90),"")</f>
        <v/>
      </c>
      <c r="AC90">
        <f>IFERROR(IF(Assumptions!I90="","",Assumptions!I90),"")</f>
        <v/>
      </c>
    </row>
    <row r="91">
      <c r="A91" s="12" t="n"/>
      <c r="B91" s="12" t="n"/>
      <c r="C91" s="12" t="n"/>
      <c r="D91" s="12" t="n"/>
      <c r="E91" s="13" t="n"/>
      <c r="F91" s="13" t="n"/>
      <c r="G91" s="13" t="n"/>
      <c r="H91" s="36" t="n"/>
      <c r="I91" s="36" t="n"/>
      <c r="J91" s="37" t="n"/>
      <c r="K91" s="16" t="n"/>
      <c r="L91" s="38">
        <f>IF(OR($A91="",$J91="",$K91=""),"",IFERROR($J91*(1+$K91),""))</f>
        <v/>
      </c>
      <c r="M91" s="36" t="n"/>
      <c r="N91" s="39">
        <f>IF(OR($A91="",$I91=""),"",IFERROR($I91-Assumptions!$B$6,""))</f>
        <v/>
      </c>
      <c r="O91" s="13" t="n"/>
      <c r="P91" s="36" t="n"/>
      <c r="Q91" s="36" t="n"/>
      <c r="R91" s="36" t="n"/>
      <c r="S91" s="37" t="n"/>
      <c r="T91" s="19">
        <f>IF(OR($A91="",$I91=""),"",IFERROR($I91-TODAY(),""))</f>
        <v/>
      </c>
      <c r="U91" s="20">
        <f>IF($A91="","",IF($O91="Renewed","Completed",IF($O91="Lost","Closed",IF($I91="","Missing Date",IF($T91&lt;0,"Expired - Check",IF($T91&lt;=Assumptions!$B$7,"Urgent",IF($T91&lt;=Assumptions!$B$5,"Review Window","Later")))))))</f>
        <v/>
      </c>
      <c r="V91" s="21">
        <f>IF($A91="","",IF($O91="Renewed",IF(OR($Q91="",$R91="",$S91=""),"Complete renewed terms","No open renewal action"),IF($O91="Lost","No open renewal action",IF($I91="","Enter expiration date",IF($I91&lt;TODAY(),"Human check: expired agreement",IF(AND($M91="",$T91&lt;=Assumptions!$B$5),"Plan customer outreach",IF(AND($N91&lt;TODAY(),$P91=""),"Human check: decision overdue",IF($T91&lt;=Assumptions!$B$7,"Human check: urgent renewal",IF($T91&lt;=Assumptions!$B$5,"Review pricing and next step","Monitor")))))))))</f>
        <v/>
      </c>
      <c r="X91">
        <f>IFERROR(IF(Assumptions!D91="","",Assumptions!D91),"")</f>
        <v/>
      </c>
      <c r="Y91">
        <f>IFERROR(IF(Assumptions!E91="","",Assumptions!E91),"")</f>
        <v/>
      </c>
      <c r="Z91">
        <f>IFERROR(IF(Assumptions!F91="","",Assumptions!F91),"")</f>
        <v/>
      </c>
      <c r="AA91">
        <f>IFERROR(IF(Assumptions!G91="","",Assumptions!G91),"")</f>
        <v/>
      </c>
      <c r="AB91">
        <f>IFERROR(IF(Assumptions!H91="","",Assumptions!H91),"")</f>
        <v/>
      </c>
      <c r="AC91">
        <f>IFERROR(IF(Assumptions!I91="","",Assumptions!I91),"")</f>
        <v/>
      </c>
    </row>
    <row r="92">
      <c r="A92" s="12" t="n"/>
      <c r="B92" s="12" t="n"/>
      <c r="C92" s="12" t="n"/>
      <c r="D92" s="12" t="n"/>
      <c r="E92" s="13" t="n"/>
      <c r="F92" s="13" t="n"/>
      <c r="G92" s="13" t="n"/>
      <c r="H92" s="36" t="n"/>
      <c r="I92" s="36" t="n"/>
      <c r="J92" s="37" t="n"/>
      <c r="K92" s="16" t="n"/>
      <c r="L92" s="40">
        <f>IF(OR($A92="",$J92="",$K92=""),"",IFERROR($J92*(1+$K92),""))</f>
        <v/>
      </c>
      <c r="M92" s="36" t="n"/>
      <c r="N92" s="41">
        <f>IF(OR($A92="",$I92=""),"",IFERROR($I92-Assumptions!$B$6,""))</f>
        <v/>
      </c>
      <c r="O92" s="13" t="n"/>
      <c r="P92" s="36" t="n"/>
      <c r="Q92" s="36" t="n"/>
      <c r="R92" s="36" t="n"/>
      <c r="S92" s="37" t="n"/>
      <c r="T92" s="24">
        <f>IF(OR($A92="",$I92=""),"",IFERROR($I92-TODAY(),""))</f>
        <v/>
      </c>
      <c r="U92" s="25">
        <f>IF($A92="","",IF($O92="Renewed","Completed",IF($O92="Lost","Closed",IF($I92="","Missing Date",IF($T92&lt;0,"Expired - Check",IF($T92&lt;=Assumptions!$B$7,"Urgent",IF($T92&lt;=Assumptions!$B$5,"Review Window","Later")))))))</f>
        <v/>
      </c>
      <c r="V92" s="26">
        <f>IF($A92="","",IF($O92="Renewed",IF(OR($Q92="",$R92="",$S92=""),"Complete renewed terms","No open renewal action"),IF($O92="Lost","No open renewal action",IF($I92="","Enter expiration date",IF($I92&lt;TODAY(),"Human check: expired agreement",IF(AND($M92="",$T92&lt;=Assumptions!$B$5),"Plan customer outreach",IF(AND($N92&lt;TODAY(),$P92=""),"Human check: decision overdue",IF($T92&lt;=Assumptions!$B$7,"Human check: urgent renewal",IF($T92&lt;=Assumptions!$B$5,"Review pricing and next step","Monitor")))))))))</f>
        <v/>
      </c>
      <c r="X92">
        <f>IFERROR(IF(Assumptions!D92="","",Assumptions!D92),"")</f>
        <v/>
      </c>
      <c r="Y92">
        <f>IFERROR(IF(Assumptions!E92="","",Assumptions!E92),"")</f>
        <v/>
      </c>
      <c r="Z92">
        <f>IFERROR(IF(Assumptions!F92="","",Assumptions!F92),"")</f>
        <v/>
      </c>
      <c r="AA92">
        <f>IFERROR(IF(Assumptions!G92="","",Assumptions!G92),"")</f>
        <v/>
      </c>
      <c r="AB92">
        <f>IFERROR(IF(Assumptions!H92="","",Assumptions!H92),"")</f>
        <v/>
      </c>
      <c r="AC92">
        <f>IFERROR(IF(Assumptions!I92="","",Assumptions!I92),"")</f>
        <v/>
      </c>
    </row>
    <row r="93">
      <c r="A93" s="12" t="n"/>
      <c r="B93" s="12" t="n"/>
      <c r="C93" s="12" t="n"/>
      <c r="D93" s="12" t="n"/>
      <c r="E93" s="13" t="n"/>
      <c r="F93" s="13" t="n"/>
      <c r="G93" s="13" t="n"/>
      <c r="H93" s="36" t="n"/>
      <c r="I93" s="36" t="n"/>
      <c r="J93" s="37" t="n"/>
      <c r="K93" s="16" t="n"/>
      <c r="L93" s="38">
        <f>IF(OR($A93="",$J93="",$K93=""),"",IFERROR($J93*(1+$K93),""))</f>
        <v/>
      </c>
      <c r="M93" s="36" t="n"/>
      <c r="N93" s="39">
        <f>IF(OR($A93="",$I93=""),"",IFERROR($I93-Assumptions!$B$6,""))</f>
        <v/>
      </c>
      <c r="O93" s="13" t="n"/>
      <c r="P93" s="36" t="n"/>
      <c r="Q93" s="36" t="n"/>
      <c r="R93" s="36" t="n"/>
      <c r="S93" s="37" t="n"/>
      <c r="T93" s="19">
        <f>IF(OR($A93="",$I93=""),"",IFERROR($I93-TODAY(),""))</f>
        <v/>
      </c>
      <c r="U93" s="20">
        <f>IF($A93="","",IF($O93="Renewed","Completed",IF($O93="Lost","Closed",IF($I93="","Missing Date",IF($T93&lt;0,"Expired - Check",IF($T93&lt;=Assumptions!$B$7,"Urgent",IF($T93&lt;=Assumptions!$B$5,"Review Window","Later")))))))</f>
        <v/>
      </c>
      <c r="V93" s="21">
        <f>IF($A93="","",IF($O93="Renewed",IF(OR($Q93="",$R93="",$S93=""),"Complete renewed terms","No open renewal action"),IF($O93="Lost","No open renewal action",IF($I93="","Enter expiration date",IF($I93&lt;TODAY(),"Human check: expired agreement",IF(AND($M93="",$T93&lt;=Assumptions!$B$5),"Plan customer outreach",IF(AND($N93&lt;TODAY(),$P93=""),"Human check: decision overdue",IF($T93&lt;=Assumptions!$B$7,"Human check: urgent renewal",IF($T93&lt;=Assumptions!$B$5,"Review pricing and next step","Monitor")))))))))</f>
        <v/>
      </c>
      <c r="X93">
        <f>IFERROR(IF(Assumptions!D93="","",Assumptions!D93),"")</f>
        <v/>
      </c>
      <c r="Y93">
        <f>IFERROR(IF(Assumptions!E93="","",Assumptions!E93),"")</f>
        <v/>
      </c>
      <c r="Z93">
        <f>IFERROR(IF(Assumptions!F93="","",Assumptions!F93),"")</f>
        <v/>
      </c>
      <c r="AA93">
        <f>IFERROR(IF(Assumptions!G93="","",Assumptions!G93),"")</f>
        <v/>
      </c>
      <c r="AB93">
        <f>IFERROR(IF(Assumptions!H93="","",Assumptions!H93),"")</f>
        <v/>
      </c>
      <c r="AC93">
        <f>IFERROR(IF(Assumptions!I93="","",Assumptions!I93),"")</f>
        <v/>
      </c>
    </row>
    <row r="94">
      <c r="A94" s="12" t="n"/>
      <c r="B94" s="12" t="n"/>
      <c r="C94" s="12" t="n"/>
      <c r="D94" s="12" t="n"/>
      <c r="E94" s="13" t="n"/>
      <c r="F94" s="13" t="n"/>
      <c r="G94" s="13" t="n"/>
      <c r="H94" s="36" t="n"/>
      <c r="I94" s="36" t="n"/>
      <c r="J94" s="37" t="n"/>
      <c r="K94" s="16" t="n"/>
      <c r="L94" s="40">
        <f>IF(OR($A94="",$J94="",$K94=""),"",IFERROR($J94*(1+$K94),""))</f>
        <v/>
      </c>
      <c r="M94" s="36" t="n"/>
      <c r="N94" s="41">
        <f>IF(OR($A94="",$I94=""),"",IFERROR($I94-Assumptions!$B$6,""))</f>
        <v/>
      </c>
      <c r="O94" s="13" t="n"/>
      <c r="P94" s="36" t="n"/>
      <c r="Q94" s="36" t="n"/>
      <c r="R94" s="36" t="n"/>
      <c r="S94" s="37" t="n"/>
      <c r="T94" s="24">
        <f>IF(OR($A94="",$I94=""),"",IFERROR($I94-TODAY(),""))</f>
        <v/>
      </c>
      <c r="U94" s="25">
        <f>IF($A94="","",IF($O94="Renewed","Completed",IF($O94="Lost","Closed",IF($I94="","Missing Date",IF($T94&lt;0,"Expired - Check",IF($T94&lt;=Assumptions!$B$7,"Urgent",IF($T94&lt;=Assumptions!$B$5,"Review Window","Later")))))))</f>
        <v/>
      </c>
      <c r="V94" s="26">
        <f>IF($A94="","",IF($O94="Renewed",IF(OR($Q94="",$R94="",$S94=""),"Complete renewed terms","No open renewal action"),IF($O94="Lost","No open renewal action",IF($I94="","Enter expiration date",IF($I94&lt;TODAY(),"Human check: expired agreement",IF(AND($M94="",$T94&lt;=Assumptions!$B$5),"Plan customer outreach",IF(AND($N94&lt;TODAY(),$P94=""),"Human check: decision overdue",IF($T94&lt;=Assumptions!$B$7,"Human check: urgent renewal",IF($T94&lt;=Assumptions!$B$5,"Review pricing and next step","Monitor")))))))))</f>
        <v/>
      </c>
      <c r="X94">
        <f>IFERROR(IF(Assumptions!D94="","",Assumptions!D94),"")</f>
        <v/>
      </c>
      <c r="Y94">
        <f>IFERROR(IF(Assumptions!E94="","",Assumptions!E94),"")</f>
        <v/>
      </c>
      <c r="Z94">
        <f>IFERROR(IF(Assumptions!F94="","",Assumptions!F94),"")</f>
        <v/>
      </c>
      <c r="AA94">
        <f>IFERROR(IF(Assumptions!G94="","",Assumptions!G94),"")</f>
        <v/>
      </c>
      <c r="AB94">
        <f>IFERROR(IF(Assumptions!H94="","",Assumptions!H94),"")</f>
        <v/>
      </c>
      <c r="AC94">
        <f>IFERROR(IF(Assumptions!I94="","",Assumptions!I94),"")</f>
        <v/>
      </c>
    </row>
    <row r="95">
      <c r="A95" s="12" t="n"/>
      <c r="B95" s="12" t="n"/>
      <c r="C95" s="12" t="n"/>
      <c r="D95" s="12" t="n"/>
      <c r="E95" s="13" t="n"/>
      <c r="F95" s="13" t="n"/>
      <c r="G95" s="13" t="n"/>
      <c r="H95" s="36" t="n"/>
      <c r="I95" s="36" t="n"/>
      <c r="J95" s="37" t="n"/>
      <c r="K95" s="16" t="n"/>
      <c r="L95" s="38">
        <f>IF(OR($A95="",$J95="",$K95=""),"",IFERROR($J95*(1+$K95),""))</f>
        <v/>
      </c>
      <c r="M95" s="36" t="n"/>
      <c r="N95" s="39">
        <f>IF(OR($A95="",$I95=""),"",IFERROR($I95-Assumptions!$B$6,""))</f>
        <v/>
      </c>
      <c r="O95" s="13" t="n"/>
      <c r="P95" s="36" t="n"/>
      <c r="Q95" s="36" t="n"/>
      <c r="R95" s="36" t="n"/>
      <c r="S95" s="37" t="n"/>
      <c r="T95" s="19">
        <f>IF(OR($A95="",$I95=""),"",IFERROR($I95-TODAY(),""))</f>
        <v/>
      </c>
      <c r="U95" s="20">
        <f>IF($A95="","",IF($O95="Renewed","Completed",IF($O95="Lost","Closed",IF($I95="","Missing Date",IF($T95&lt;0,"Expired - Check",IF($T95&lt;=Assumptions!$B$7,"Urgent",IF($T95&lt;=Assumptions!$B$5,"Review Window","Later")))))))</f>
        <v/>
      </c>
      <c r="V95" s="21">
        <f>IF($A95="","",IF($O95="Renewed",IF(OR($Q95="",$R95="",$S95=""),"Complete renewed terms","No open renewal action"),IF($O95="Lost","No open renewal action",IF($I95="","Enter expiration date",IF($I95&lt;TODAY(),"Human check: expired agreement",IF(AND($M95="",$T95&lt;=Assumptions!$B$5),"Plan customer outreach",IF(AND($N95&lt;TODAY(),$P95=""),"Human check: decision overdue",IF($T95&lt;=Assumptions!$B$7,"Human check: urgent renewal",IF($T95&lt;=Assumptions!$B$5,"Review pricing and next step","Monitor")))))))))</f>
        <v/>
      </c>
      <c r="X95">
        <f>IFERROR(IF(Assumptions!D95="","",Assumptions!D95),"")</f>
        <v/>
      </c>
      <c r="Y95">
        <f>IFERROR(IF(Assumptions!E95="","",Assumptions!E95),"")</f>
        <v/>
      </c>
      <c r="Z95">
        <f>IFERROR(IF(Assumptions!F95="","",Assumptions!F95),"")</f>
        <v/>
      </c>
      <c r="AA95">
        <f>IFERROR(IF(Assumptions!G95="","",Assumptions!G95),"")</f>
        <v/>
      </c>
      <c r="AB95">
        <f>IFERROR(IF(Assumptions!H95="","",Assumptions!H95),"")</f>
        <v/>
      </c>
      <c r="AC95">
        <f>IFERROR(IF(Assumptions!I95="","",Assumptions!I95),"")</f>
        <v/>
      </c>
    </row>
    <row r="96">
      <c r="A96" s="12" t="n"/>
      <c r="B96" s="12" t="n"/>
      <c r="C96" s="12" t="n"/>
      <c r="D96" s="12" t="n"/>
      <c r="E96" s="13" t="n"/>
      <c r="F96" s="13" t="n"/>
      <c r="G96" s="13" t="n"/>
      <c r="H96" s="36" t="n"/>
      <c r="I96" s="36" t="n"/>
      <c r="J96" s="37" t="n"/>
      <c r="K96" s="16" t="n"/>
      <c r="L96" s="40">
        <f>IF(OR($A96="",$J96="",$K96=""),"",IFERROR($J96*(1+$K96),""))</f>
        <v/>
      </c>
      <c r="M96" s="36" t="n"/>
      <c r="N96" s="41">
        <f>IF(OR($A96="",$I96=""),"",IFERROR($I96-Assumptions!$B$6,""))</f>
        <v/>
      </c>
      <c r="O96" s="13" t="n"/>
      <c r="P96" s="36" t="n"/>
      <c r="Q96" s="36" t="n"/>
      <c r="R96" s="36" t="n"/>
      <c r="S96" s="37" t="n"/>
      <c r="T96" s="24">
        <f>IF(OR($A96="",$I96=""),"",IFERROR($I96-TODAY(),""))</f>
        <v/>
      </c>
      <c r="U96" s="25">
        <f>IF($A96="","",IF($O96="Renewed","Completed",IF($O96="Lost","Closed",IF($I96="","Missing Date",IF($T96&lt;0,"Expired - Check",IF($T96&lt;=Assumptions!$B$7,"Urgent",IF($T96&lt;=Assumptions!$B$5,"Review Window","Later")))))))</f>
        <v/>
      </c>
      <c r="V96" s="26">
        <f>IF($A96="","",IF($O96="Renewed",IF(OR($Q96="",$R96="",$S96=""),"Complete renewed terms","No open renewal action"),IF($O96="Lost","No open renewal action",IF($I96="","Enter expiration date",IF($I96&lt;TODAY(),"Human check: expired agreement",IF(AND($M96="",$T96&lt;=Assumptions!$B$5),"Plan customer outreach",IF(AND($N96&lt;TODAY(),$P96=""),"Human check: decision overdue",IF($T96&lt;=Assumptions!$B$7,"Human check: urgent renewal",IF($T96&lt;=Assumptions!$B$5,"Review pricing and next step","Monitor")))))))))</f>
        <v/>
      </c>
      <c r="X96">
        <f>IFERROR(IF(Assumptions!D96="","",Assumptions!D96),"")</f>
        <v/>
      </c>
      <c r="Y96">
        <f>IFERROR(IF(Assumptions!E96="","",Assumptions!E96),"")</f>
        <v/>
      </c>
      <c r="Z96">
        <f>IFERROR(IF(Assumptions!F96="","",Assumptions!F96),"")</f>
        <v/>
      </c>
      <c r="AA96">
        <f>IFERROR(IF(Assumptions!G96="","",Assumptions!G96),"")</f>
        <v/>
      </c>
      <c r="AB96">
        <f>IFERROR(IF(Assumptions!H96="","",Assumptions!H96),"")</f>
        <v/>
      </c>
      <c r="AC96">
        <f>IFERROR(IF(Assumptions!I96="","",Assumptions!I96),"")</f>
        <v/>
      </c>
    </row>
    <row r="97">
      <c r="A97" s="12" t="n"/>
      <c r="B97" s="12" t="n"/>
      <c r="C97" s="12" t="n"/>
      <c r="D97" s="12" t="n"/>
      <c r="E97" s="13" t="n"/>
      <c r="F97" s="13" t="n"/>
      <c r="G97" s="13" t="n"/>
      <c r="H97" s="36" t="n"/>
      <c r="I97" s="36" t="n"/>
      <c r="J97" s="37" t="n"/>
      <c r="K97" s="16" t="n"/>
      <c r="L97" s="38">
        <f>IF(OR($A97="",$J97="",$K97=""),"",IFERROR($J97*(1+$K97),""))</f>
        <v/>
      </c>
      <c r="M97" s="36" t="n"/>
      <c r="N97" s="39">
        <f>IF(OR($A97="",$I97=""),"",IFERROR($I97-Assumptions!$B$6,""))</f>
        <v/>
      </c>
      <c r="O97" s="13" t="n"/>
      <c r="P97" s="36" t="n"/>
      <c r="Q97" s="36" t="n"/>
      <c r="R97" s="36" t="n"/>
      <c r="S97" s="37" t="n"/>
      <c r="T97" s="19">
        <f>IF(OR($A97="",$I97=""),"",IFERROR($I97-TODAY(),""))</f>
        <v/>
      </c>
      <c r="U97" s="20">
        <f>IF($A97="","",IF($O97="Renewed","Completed",IF($O97="Lost","Closed",IF($I97="","Missing Date",IF($T97&lt;0,"Expired - Check",IF($T97&lt;=Assumptions!$B$7,"Urgent",IF($T97&lt;=Assumptions!$B$5,"Review Window","Later")))))))</f>
        <v/>
      </c>
      <c r="V97" s="21">
        <f>IF($A97="","",IF($O97="Renewed",IF(OR($Q97="",$R97="",$S97=""),"Complete renewed terms","No open renewal action"),IF($O97="Lost","No open renewal action",IF($I97="","Enter expiration date",IF($I97&lt;TODAY(),"Human check: expired agreement",IF(AND($M97="",$T97&lt;=Assumptions!$B$5),"Plan customer outreach",IF(AND($N97&lt;TODAY(),$P97=""),"Human check: decision overdue",IF($T97&lt;=Assumptions!$B$7,"Human check: urgent renewal",IF($T97&lt;=Assumptions!$B$5,"Review pricing and next step","Monitor")))))))))</f>
        <v/>
      </c>
      <c r="X97">
        <f>IFERROR(IF(Assumptions!D97="","",Assumptions!D97),"")</f>
        <v/>
      </c>
      <c r="Y97">
        <f>IFERROR(IF(Assumptions!E97="","",Assumptions!E97),"")</f>
        <v/>
      </c>
      <c r="Z97">
        <f>IFERROR(IF(Assumptions!F97="","",Assumptions!F97),"")</f>
        <v/>
      </c>
      <c r="AA97">
        <f>IFERROR(IF(Assumptions!G97="","",Assumptions!G97),"")</f>
        <v/>
      </c>
      <c r="AB97">
        <f>IFERROR(IF(Assumptions!H97="","",Assumptions!H97),"")</f>
        <v/>
      </c>
      <c r="AC97">
        <f>IFERROR(IF(Assumptions!I97="","",Assumptions!I97),"")</f>
        <v/>
      </c>
    </row>
    <row r="98">
      <c r="A98" s="12" t="n"/>
      <c r="B98" s="12" t="n"/>
      <c r="C98" s="12" t="n"/>
      <c r="D98" s="12" t="n"/>
      <c r="E98" s="13" t="n"/>
      <c r="F98" s="13" t="n"/>
      <c r="G98" s="13" t="n"/>
      <c r="H98" s="36" t="n"/>
      <c r="I98" s="36" t="n"/>
      <c r="J98" s="37" t="n"/>
      <c r="K98" s="16" t="n"/>
      <c r="L98" s="40">
        <f>IF(OR($A98="",$J98="",$K98=""),"",IFERROR($J98*(1+$K98),""))</f>
        <v/>
      </c>
      <c r="M98" s="36" t="n"/>
      <c r="N98" s="41">
        <f>IF(OR($A98="",$I98=""),"",IFERROR($I98-Assumptions!$B$6,""))</f>
        <v/>
      </c>
      <c r="O98" s="13" t="n"/>
      <c r="P98" s="36" t="n"/>
      <c r="Q98" s="36" t="n"/>
      <c r="R98" s="36" t="n"/>
      <c r="S98" s="37" t="n"/>
      <c r="T98" s="24">
        <f>IF(OR($A98="",$I98=""),"",IFERROR($I98-TODAY(),""))</f>
        <v/>
      </c>
      <c r="U98" s="25">
        <f>IF($A98="","",IF($O98="Renewed","Completed",IF($O98="Lost","Closed",IF($I98="","Missing Date",IF($T98&lt;0,"Expired - Check",IF($T98&lt;=Assumptions!$B$7,"Urgent",IF($T98&lt;=Assumptions!$B$5,"Review Window","Later")))))))</f>
        <v/>
      </c>
      <c r="V98" s="26">
        <f>IF($A98="","",IF($O98="Renewed",IF(OR($Q98="",$R98="",$S98=""),"Complete renewed terms","No open renewal action"),IF($O98="Lost","No open renewal action",IF($I98="","Enter expiration date",IF($I98&lt;TODAY(),"Human check: expired agreement",IF(AND($M98="",$T98&lt;=Assumptions!$B$5),"Plan customer outreach",IF(AND($N98&lt;TODAY(),$P98=""),"Human check: decision overdue",IF($T98&lt;=Assumptions!$B$7,"Human check: urgent renewal",IF($T98&lt;=Assumptions!$B$5,"Review pricing and next step","Monitor")))))))))</f>
        <v/>
      </c>
      <c r="X98">
        <f>IFERROR(IF(Assumptions!D98="","",Assumptions!D98),"")</f>
        <v/>
      </c>
      <c r="Y98">
        <f>IFERROR(IF(Assumptions!E98="","",Assumptions!E98),"")</f>
        <v/>
      </c>
      <c r="Z98">
        <f>IFERROR(IF(Assumptions!F98="","",Assumptions!F98),"")</f>
        <v/>
      </c>
      <c r="AA98">
        <f>IFERROR(IF(Assumptions!G98="","",Assumptions!G98),"")</f>
        <v/>
      </c>
      <c r="AB98">
        <f>IFERROR(IF(Assumptions!H98="","",Assumptions!H98),"")</f>
        <v/>
      </c>
      <c r="AC98">
        <f>IFERROR(IF(Assumptions!I98="","",Assumptions!I98),"")</f>
        <v/>
      </c>
    </row>
    <row r="99">
      <c r="A99" s="12" t="n"/>
      <c r="B99" s="12" t="n"/>
      <c r="C99" s="12" t="n"/>
      <c r="D99" s="12" t="n"/>
      <c r="E99" s="13" t="n"/>
      <c r="F99" s="13" t="n"/>
      <c r="G99" s="13" t="n"/>
      <c r="H99" s="36" t="n"/>
      <c r="I99" s="36" t="n"/>
      <c r="J99" s="37" t="n"/>
      <c r="K99" s="16" t="n"/>
      <c r="L99" s="38">
        <f>IF(OR($A99="",$J99="",$K99=""),"",IFERROR($J99*(1+$K99),""))</f>
        <v/>
      </c>
      <c r="M99" s="36" t="n"/>
      <c r="N99" s="39">
        <f>IF(OR($A99="",$I99=""),"",IFERROR($I99-Assumptions!$B$6,""))</f>
        <v/>
      </c>
      <c r="O99" s="13" t="n"/>
      <c r="P99" s="36" t="n"/>
      <c r="Q99" s="36" t="n"/>
      <c r="R99" s="36" t="n"/>
      <c r="S99" s="37" t="n"/>
      <c r="T99" s="19">
        <f>IF(OR($A99="",$I99=""),"",IFERROR($I99-TODAY(),""))</f>
        <v/>
      </c>
      <c r="U99" s="20">
        <f>IF($A99="","",IF($O99="Renewed","Completed",IF($O99="Lost","Closed",IF($I99="","Missing Date",IF($T99&lt;0,"Expired - Check",IF($T99&lt;=Assumptions!$B$7,"Urgent",IF($T99&lt;=Assumptions!$B$5,"Review Window","Later")))))))</f>
        <v/>
      </c>
      <c r="V99" s="21">
        <f>IF($A99="","",IF($O99="Renewed",IF(OR($Q99="",$R99="",$S99=""),"Complete renewed terms","No open renewal action"),IF($O99="Lost","No open renewal action",IF($I99="","Enter expiration date",IF($I99&lt;TODAY(),"Human check: expired agreement",IF(AND($M99="",$T99&lt;=Assumptions!$B$5),"Plan customer outreach",IF(AND($N99&lt;TODAY(),$P99=""),"Human check: decision overdue",IF($T99&lt;=Assumptions!$B$7,"Human check: urgent renewal",IF($T99&lt;=Assumptions!$B$5,"Review pricing and next step","Monitor")))))))))</f>
        <v/>
      </c>
      <c r="X99">
        <f>IFERROR(IF(Assumptions!D99="","",Assumptions!D99),"")</f>
        <v/>
      </c>
      <c r="Y99">
        <f>IFERROR(IF(Assumptions!E99="","",Assumptions!E99),"")</f>
        <v/>
      </c>
      <c r="Z99">
        <f>IFERROR(IF(Assumptions!F99="","",Assumptions!F99),"")</f>
        <v/>
      </c>
      <c r="AA99">
        <f>IFERROR(IF(Assumptions!G99="","",Assumptions!G99),"")</f>
        <v/>
      </c>
      <c r="AB99">
        <f>IFERROR(IF(Assumptions!H99="","",Assumptions!H99),"")</f>
        <v/>
      </c>
      <c r="AC99">
        <f>IFERROR(IF(Assumptions!I99="","",Assumptions!I99),"")</f>
        <v/>
      </c>
    </row>
    <row r="100">
      <c r="A100" s="12" t="n"/>
      <c r="B100" s="12" t="n"/>
      <c r="C100" s="12" t="n"/>
      <c r="D100" s="12" t="n"/>
      <c r="E100" s="13" t="n"/>
      <c r="F100" s="13" t="n"/>
      <c r="G100" s="13" t="n"/>
      <c r="H100" s="36" t="n"/>
      <c r="I100" s="36" t="n"/>
      <c r="J100" s="37" t="n"/>
      <c r="K100" s="16" t="n"/>
      <c r="L100" s="40">
        <f>IF(OR($A100="",$J100="",$K100=""),"",IFERROR($J100*(1+$K100),""))</f>
        <v/>
      </c>
      <c r="M100" s="36" t="n"/>
      <c r="N100" s="41">
        <f>IF(OR($A100="",$I100=""),"",IFERROR($I100-Assumptions!$B$6,""))</f>
        <v/>
      </c>
      <c r="O100" s="13" t="n"/>
      <c r="P100" s="36" t="n"/>
      <c r="Q100" s="36" t="n"/>
      <c r="R100" s="36" t="n"/>
      <c r="S100" s="37" t="n"/>
      <c r="T100" s="24">
        <f>IF(OR($A100="",$I100=""),"",IFERROR($I100-TODAY(),""))</f>
        <v/>
      </c>
      <c r="U100" s="25">
        <f>IF($A100="","",IF($O100="Renewed","Completed",IF($O100="Lost","Closed",IF($I100="","Missing Date",IF($T100&lt;0,"Expired - Check",IF($T100&lt;=Assumptions!$B$7,"Urgent",IF($T100&lt;=Assumptions!$B$5,"Review Window","Later")))))))</f>
        <v/>
      </c>
      <c r="V100" s="26">
        <f>IF($A100="","",IF($O100="Renewed",IF(OR($Q100="",$R100="",$S100=""),"Complete renewed terms","No open renewal action"),IF($O100="Lost","No open renewal action",IF($I100="","Enter expiration date",IF($I100&lt;TODAY(),"Human check: expired agreement",IF(AND($M100="",$T100&lt;=Assumptions!$B$5),"Plan customer outreach",IF(AND($N100&lt;TODAY(),$P100=""),"Human check: decision overdue",IF($T100&lt;=Assumptions!$B$7,"Human check: urgent renewal",IF($T100&lt;=Assumptions!$B$5,"Review pricing and next step","Monitor")))))))))</f>
        <v/>
      </c>
      <c r="X100">
        <f>IFERROR(IF(Assumptions!D100="","",Assumptions!D100),"")</f>
        <v/>
      </c>
      <c r="Y100">
        <f>IFERROR(IF(Assumptions!E100="","",Assumptions!E100),"")</f>
        <v/>
      </c>
      <c r="Z100">
        <f>IFERROR(IF(Assumptions!F100="","",Assumptions!F100),"")</f>
        <v/>
      </c>
      <c r="AA100">
        <f>IFERROR(IF(Assumptions!G100="","",Assumptions!G100),"")</f>
        <v/>
      </c>
      <c r="AB100">
        <f>IFERROR(IF(Assumptions!H100="","",Assumptions!H100),"")</f>
        <v/>
      </c>
      <c r="AC100">
        <f>IFERROR(IF(Assumptions!I100="","",Assumptions!I100),"")</f>
        <v/>
      </c>
    </row>
    <row r="101">
      <c r="A101" s="12" t="n"/>
      <c r="B101" s="12" t="n"/>
      <c r="C101" s="12" t="n"/>
      <c r="D101" s="12" t="n"/>
      <c r="E101" s="13" t="n"/>
      <c r="F101" s="13" t="n"/>
      <c r="G101" s="13" t="n"/>
      <c r="H101" s="36" t="n"/>
      <c r="I101" s="36" t="n"/>
      <c r="J101" s="37" t="n"/>
      <c r="K101" s="16" t="n"/>
      <c r="L101" s="38">
        <f>IF(OR($A101="",$J101="",$K101=""),"",IFERROR($J101*(1+$K101),""))</f>
        <v/>
      </c>
      <c r="M101" s="36" t="n"/>
      <c r="N101" s="39">
        <f>IF(OR($A101="",$I101=""),"",IFERROR($I101-Assumptions!$B$6,""))</f>
        <v/>
      </c>
      <c r="O101" s="13" t="n"/>
      <c r="P101" s="36" t="n"/>
      <c r="Q101" s="36" t="n"/>
      <c r="R101" s="36" t="n"/>
      <c r="S101" s="37" t="n"/>
      <c r="T101" s="19">
        <f>IF(OR($A101="",$I101=""),"",IFERROR($I101-TODAY(),""))</f>
        <v/>
      </c>
      <c r="U101" s="20">
        <f>IF($A101="","",IF($O101="Renewed","Completed",IF($O101="Lost","Closed",IF($I101="","Missing Date",IF($T101&lt;0,"Expired - Check",IF($T101&lt;=Assumptions!$B$7,"Urgent",IF($T101&lt;=Assumptions!$B$5,"Review Window","Later")))))))</f>
        <v/>
      </c>
      <c r="V101" s="21">
        <f>IF($A101="","",IF($O101="Renewed",IF(OR($Q101="",$R101="",$S101=""),"Complete renewed terms","No open renewal action"),IF($O101="Lost","No open renewal action",IF($I101="","Enter expiration date",IF($I101&lt;TODAY(),"Human check: expired agreement",IF(AND($M101="",$T101&lt;=Assumptions!$B$5),"Plan customer outreach",IF(AND($N101&lt;TODAY(),$P101=""),"Human check: decision overdue",IF($T101&lt;=Assumptions!$B$7,"Human check: urgent renewal",IF($T101&lt;=Assumptions!$B$5,"Review pricing and next step","Monitor")))))))))</f>
        <v/>
      </c>
      <c r="X101">
        <f>IFERROR(IF(Assumptions!D101="","",Assumptions!D101),"")</f>
        <v/>
      </c>
      <c r="Y101">
        <f>IFERROR(IF(Assumptions!E101="","",Assumptions!E101),"")</f>
        <v/>
      </c>
      <c r="Z101">
        <f>IFERROR(IF(Assumptions!F101="","",Assumptions!F101),"")</f>
        <v/>
      </c>
      <c r="AA101">
        <f>IFERROR(IF(Assumptions!G101="","",Assumptions!G101),"")</f>
        <v/>
      </c>
      <c r="AB101">
        <f>IFERROR(IF(Assumptions!H101="","",Assumptions!H101),"")</f>
        <v/>
      </c>
      <c r="AC101">
        <f>IFERROR(IF(Assumptions!I101="","",Assumptions!I101),"")</f>
        <v/>
      </c>
    </row>
    <row r="102">
      <c r="A102" s="12" t="n"/>
      <c r="B102" s="12" t="n"/>
      <c r="C102" s="12" t="n"/>
      <c r="D102" s="12" t="n"/>
      <c r="E102" s="13" t="n"/>
      <c r="F102" s="13" t="n"/>
      <c r="G102" s="13" t="n"/>
      <c r="H102" s="36" t="n"/>
      <c r="I102" s="36" t="n"/>
      <c r="J102" s="37" t="n"/>
      <c r="K102" s="16" t="n"/>
      <c r="L102" s="40">
        <f>IF(OR($A102="",$J102="",$K102=""),"",IFERROR($J102*(1+$K102),""))</f>
        <v/>
      </c>
      <c r="M102" s="36" t="n"/>
      <c r="N102" s="41">
        <f>IF(OR($A102="",$I102=""),"",IFERROR($I102-Assumptions!$B$6,""))</f>
        <v/>
      </c>
      <c r="O102" s="13" t="n"/>
      <c r="P102" s="36" t="n"/>
      <c r="Q102" s="36" t="n"/>
      <c r="R102" s="36" t="n"/>
      <c r="S102" s="37" t="n"/>
      <c r="T102" s="24">
        <f>IF(OR($A102="",$I102=""),"",IFERROR($I102-TODAY(),""))</f>
        <v/>
      </c>
      <c r="U102" s="25">
        <f>IF($A102="","",IF($O102="Renewed","Completed",IF($O102="Lost","Closed",IF($I102="","Missing Date",IF($T102&lt;0,"Expired - Check",IF($T102&lt;=Assumptions!$B$7,"Urgent",IF($T102&lt;=Assumptions!$B$5,"Review Window","Later")))))))</f>
        <v/>
      </c>
      <c r="V102" s="26">
        <f>IF($A102="","",IF($O102="Renewed",IF(OR($Q102="",$R102="",$S102=""),"Complete renewed terms","No open renewal action"),IF($O102="Lost","No open renewal action",IF($I102="","Enter expiration date",IF($I102&lt;TODAY(),"Human check: expired agreement",IF(AND($M102="",$T102&lt;=Assumptions!$B$5),"Plan customer outreach",IF(AND($N102&lt;TODAY(),$P102=""),"Human check: decision overdue",IF($T102&lt;=Assumptions!$B$7,"Human check: urgent renewal",IF($T102&lt;=Assumptions!$B$5,"Review pricing and next step","Monitor")))))))))</f>
        <v/>
      </c>
      <c r="X102">
        <f>IFERROR(IF(Assumptions!D102="","",Assumptions!D102),"")</f>
        <v/>
      </c>
      <c r="Y102">
        <f>IFERROR(IF(Assumptions!E102="","",Assumptions!E102),"")</f>
        <v/>
      </c>
      <c r="Z102">
        <f>IFERROR(IF(Assumptions!F102="","",Assumptions!F102),"")</f>
        <v/>
      </c>
      <c r="AA102">
        <f>IFERROR(IF(Assumptions!G102="","",Assumptions!G102),"")</f>
        <v/>
      </c>
      <c r="AB102">
        <f>IFERROR(IF(Assumptions!H102="","",Assumptions!H102),"")</f>
        <v/>
      </c>
      <c r="AC102">
        <f>IFERROR(IF(Assumptions!I102="","",Assumptions!I102),"")</f>
        <v/>
      </c>
    </row>
    <row r="103">
      <c r="A103" s="12" t="n"/>
      <c r="B103" s="12" t="n"/>
      <c r="C103" s="12" t="n"/>
      <c r="D103" s="12" t="n"/>
      <c r="E103" s="13" t="n"/>
      <c r="F103" s="13" t="n"/>
      <c r="G103" s="13" t="n"/>
      <c r="H103" s="36" t="n"/>
      <c r="I103" s="36" t="n"/>
      <c r="J103" s="37" t="n"/>
      <c r="K103" s="16" t="n"/>
      <c r="L103" s="38">
        <f>IF(OR($A103="",$J103="",$K103=""),"",IFERROR($J103*(1+$K103),""))</f>
        <v/>
      </c>
      <c r="M103" s="36" t="n"/>
      <c r="N103" s="39">
        <f>IF(OR($A103="",$I103=""),"",IFERROR($I103-Assumptions!$B$6,""))</f>
        <v/>
      </c>
      <c r="O103" s="13" t="n"/>
      <c r="P103" s="36" t="n"/>
      <c r="Q103" s="36" t="n"/>
      <c r="R103" s="36" t="n"/>
      <c r="S103" s="37" t="n"/>
      <c r="T103" s="19">
        <f>IF(OR($A103="",$I103=""),"",IFERROR($I103-TODAY(),""))</f>
        <v/>
      </c>
      <c r="U103" s="20">
        <f>IF($A103="","",IF($O103="Renewed","Completed",IF($O103="Lost","Closed",IF($I103="","Missing Date",IF($T103&lt;0,"Expired - Check",IF($T103&lt;=Assumptions!$B$7,"Urgent",IF($T103&lt;=Assumptions!$B$5,"Review Window","Later")))))))</f>
        <v/>
      </c>
      <c r="V103" s="21">
        <f>IF($A103="","",IF($O103="Renewed",IF(OR($Q103="",$R103="",$S103=""),"Complete renewed terms","No open renewal action"),IF($O103="Lost","No open renewal action",IF($I103="","Enter expiration date",IF($I103&lt;TODAY(),"Human check: expired agreement",IF(AND($M103="",$T103&lt;=Assumptions!$B$5),"Plan customer outreach",IF(AND($N103&lt;TODAY(),$P103=""),"Human check: decision overdue",IF($T103&lt;=Assumptions!$B$7,"Human check: urgent renewal",IF($T103&lt;=Assumptions!$B$5,"Review pricing and next step","Monitor")))))))))</f>
        <v/>
      </c>
      <c r="X103">
        <f>IFERROR(IF(Assumptions!D103="","",Assumptions!D103),"")</f>
        <v/>
      </c>
      <c r="Y103">
        <f>IFERROR(IF(Assumptions!E103="","",Assumptions!E103),"")</f>
        <v/>
      </c>
      <c r="Z103">
        <f>IFERROR(IF(Assumptions!F103="","",Assumptions!F103),"")</f>
        <v/>
      </c>
      <c r="AA103">
        <f>IFERROR(IF(Assumptions!G103="","",Assumptions!G103),"")</f>
        <v/>
      </c>
      <c r="AB103">
        <f>IFERROR(IF(Assumptions!H103="","",Assumptions!H103),"")</f>
        <v/>
      </c>
      <c r="AC103">
        <f>IFERROR(IF(Assumptions!I103="","",Assumptions!I103),"")</f>
        <v/>
      </c>
    </row>
    <row r="104">
      <c r="A104" s="12" t="n"/>
      <c r="B104" s="12" t="n"/>
      <c r="C104" s="12" t="n"/>
      <c r="D104" s="12" t="n"/>
      <c r="E104" s="13" t="n"/>
      <c r="F104" s="13" t="n"/>
      <c r="G104" s="13" t="n"/>
      <c r="H104" s="36" t="n"/>
      <c r="I104" s="36" t="n"/>
      <c r="J104" s="37" t="n"/>
      <c r="K104" s="16" t="n"/>
      <c r="L104" s="40">
        <f>IF(OR($A104="",$J104="",$K104=""),"",IFERROR($J104*(1+$K104),""))</f>
        <v/>
      </c>
      <c r="M104" s="36" t="n"/>
      <c r="N104" s="41">
        <f>IF(OR($A104="",$I104=""),"",IFERROR($I104-Assumptions!$B$6,""))</f>
        <v/>
      </c>
      <c r="O104" s="13" t="n"/>
      <c r="P104" s="36" t="n"/>
      <c r="Q104" s="36" t="n"/>
      <c r="R104" s="36" t="n"/>
      <c r="S104" s="37" t="n"/>
      <c r="T104" s="24">
        <f>IF(OR($A104="",$I104=""),"",IFERROR($I104-TODAY(),""))</f>
        <v/>
      </c>
      <c r="U104" s="25">
        <f>IF($A104="","",IF($O104="Renewed","Completed",IF($O104="Lost","Closed",IF($I104="","Missing Date",IF($T104&lt;0,"Expired - Check",IF($T104&lt;=Assumptions!$B$7,"Urgent",IF($T104&lt;=Assumptions!$B$5,"Review Window","Later")))))))</f>
        <v/>
      </c>
      <c r="V104" s="26">
        <f>IF($A104="","",IF($O104="Renewed",IF(OR($Q104="",$R104="",$S104=""),"Complete renewed terms","No open renewal action"),IF($O104="Lost","No open renewal action",IF($I104="","Enter expiration date",IF($I104&lt;TODAY(),"Human check: expired agreement",IF(AND($M104="",$T104&lt;=Assumptions!$B$5),"Plan customer outreach",IF(AND($N104&lt;TODAY(),$P104=""),"Human check: decision overdue",IF($T104&lt;=Assumptions!$B$7,"Human check: urgent renewal",IF($T104&lt;=Assumptions!$B$5,"Review pricing and next step","Monitor")))))))))</f>
        <v/>
      </c>
      <c r="X104">
        <f>IFERROR(IF(Assumptions!D104="","",Assumptions!D104),"")</f>
        <v/>
      </c>
      <c r="Y104">
        <f>IFERROR(IF(Assumptions!E104="","",Assumptions!E104),"")</f>
        <v/>
      </c>
      <c r="Z104">
        <f>IFERROR(IF(Assumptions!F104="","",Assumptions!F104),"")</f>
        <v/>
      </c>
      <c r="AA104">
        <f>IFERROR(IF(Assumptions!G104="","",Assumptions!G104),"")</f>
        <v/>
      </c>
      <c r="AB104">
        <f>IFERROR(IF(Assumptions!H104="","",Assumptions!H104),"")</f>
        <v/>
      </c>
      <c r="AC104">
        <f>IFERROR(IF(Assumptions!I104="","",Assumptions!I104),"")</f>
        <v/>
      </c>
    </row>
    <row r="105">
      <c r="A105" s="12" t="n"/>
      <c r="B105" s="12" t="n"/>
      <c r="C105" s="12" t="n"/>
      <c r="D105" s="12" t="n"/>
      <c r="E105" s="13" t="n"/>
      <c r="F105" s="13" t="n"/>
      <c r="G105" s="13" t="n"/>
      <c r="H105" s="36" t="n"/>
      <c r="I105" s="36" t="n"/>
      <c r="J105" s="37" t="n"/>
      <c r="K105" s="16" t="n"/>
      <c r="L105" s="38">
        <f>IF(OR($A105="",$J105="",$K105=""),"",IFERROR($J105*(1+$K105),""))</f>
        <v/>
      </c>
      <c r="M105" s="36" t="n"/>
      <c r="N105" s="39">
        <f>IF(OR($A105="",$I105=""),"",IFERROR($I105-Assumptions!$B$6,""))</f>
        <v/>
      </c>
      <c r="O105" s="13" t="n"/>
      <c r="P105" s="36" t="n"/>
      <c r="Q105" s="36" t="n"/>
      <c r="R105" s="36" t="n"/>
      <c r="S105" s="37" t="n"/>
      <c r="T105" s="19">
        <f>IF(OR($A105="",$I105=""),"",IFERROR($I105-TODAY(),""))</f>
        <v/>
      </c>
      <c r="U105" s="20">
        <f>IF($A105="","",IF($O105="Renewed","Completed",IF($O105="Lost","Closed",IF($I105="","Missing Date",IF($T105&lt;0,"Expired - Check",IF($T105&lt;=Assumptions!$B$7,"Urgent",IF($T105&lt;=Assumptions!$B$5,"Review Window","Later")))))))</f>
        <v/>
      </c>
      <c r="V105" s="21">
        <f>IF($A105="","",IF($O105="Renewed",IF(OR($Q105="",$R105="",$S105=""),"Complete renewed terms","No open renewal action"),IF($O105="Lost","No open renewal action",IF($I105="","Enter expiration date",IF($I105&lt;TODAY(),"Human check: expired agreement",IF(AND($M105="",$T105&lt;=Assumptions!$B$5),"Plan customer outreach",IF(AND($N105&lt;TODAY(),$P105=""),"Human check: decision overdue",IF($T105&lt;=Assumptions!$B$7,"Human check: urgent renewal",IF($T105&lt;=Assumptions!$B$5,"Review pricing and next step","Monitor")))))))))</f>
        <v/>
      </c>
      <c r="X105">
        <f>IFERROR(IF(Assumptions!D105="","",Assumptions!D105),"")</f>
        <v/>
      </c>
      <c r="Y105">
        <f>IFERROR(IF(Assumptions!E105="","",Assumptions!E105),"")</f>
        <v/>
      </c>
      <c r="Z105">
        <f>IFERROR(IF(Assumptions!F105="","",Assumptions!F105),"")</f>
        <v/>
      </c>
      <c r="AA105">
        <f>IFERROR(IF(Assumptions!G105="","",Assumptions!G105),"")</f>
        <v/>
      </c>
      <c r="AB105">
        <f>IFERROR(IF(Assumptions!H105="","",Assumptions!H105),"")</f>
        <v/>
      </c>
      <c r="AC105">
        <f>IFERROR(IF(Assumptions!I105="","",Assumptions!I105),"")</f>
        <v/>
      </c>
    </row>
    <row r="106">
      <c r="A106" s="12" t="n"/>
      <c r="B106" s="12" t="n"/>
      <c r="C106" s="12" t="n"/>
      <c r="D106" s="12" t="n"/>
      <c r="E106" s="13" t="n"/>
      <c r="F106" s="13" t="n"/>
      <c r="G106" s="13" t="n"/>
      <c r="H106" s="36" t="n"/>
      <c r="I106" s="36" t="n"/>
      <c r="J106" s="37" t="n"/>
      <c r="K106" s="16" t="n"/>
      <c r="L106" s="40">
        <f>IF(OR($A106="",$J106="",$K106=""),"",IFERROR($J106*(1+$K106),""))</f>
        <v/>
      </c>
      <c r="M106" s="36" t="n"/>
      <c r="N106" s="41">
        <f>IF(OR($A106="",$I106=""),"",IFERROR($I106-Assumptions!$B$6,""))</f>
        <v/>
      </c>
      <c r="O106" s="13" t="n"/>
      <c r="P106" s="36" t="n"/>
      <c r="Q106" s="36" t="n"/>
      <c r="R106" s="36" t="n"/>
      <c r="S106" s="37" t="n"/>
      <c r="T106" s="24">
        <f>IF(OR($A106="",$I106=""),"",IFERROR($I106-TODAY(),""))</f>
        <v/>
      </c>
      <c r="U106" s="25">
        <f>IF($A106="","",IF($O106="Renewed","Completed",IF($O106="Lost","Closed",IF($I106="","Missing Date",IF($T106&lt;0,"Expired - Check",IF($T106&lt;=Assumptions!$B$7,"Urgent",IF($T106&lt;=Assumptions!$B$5,"Review Window","Later")))))))</f>
        <v/>
      </c>
      <c r="V106" s="26">
        <f>IF($A106="","",IF($O106="Renewed",IF(OR($Q106="",$R106="",$S106=""),"Complete renewed terms","No open renewal action"),IF($O106="Lost","No open renewal action",IF($I106="","Enter expiration date",IF($I106&lt;TODAY(),"Human check: expired agreement",IF(AND($M106="",$T106&lt;=Assumptions!$B$5),"Plan customer outreach",IF(AND($N106&lt;TODAY(),$P106=""),"Human check: decision overdue",IF($T106&lt;=Assumptions!$B$7,"Human check: urgent renewal",IF($T106&lt;=Assumptions!$B$5,"Review pricing and next step","Monitor")))))))))</f>
        <v/>
      </c>
      <c r="X106">
        <f>IFERROR(IF(Assumptions!D106="","",Assumptions!D106),"")</f>
        <v/>
      </c>
      <c r="Y106">
        <f>IFERROR(IF(Assumptions!E106="","",Assumptions!E106),"")</f>
        <v/>
      </c>
      <c r="Z106">
        <f>IFERROR(IF(Assumptions!F106="","",Assumptions!F106),"")</f>
        <v/>
      </c>
      <c r="AA106">
        <f>IFERROR(IF(Assumptions!G106="","",Assumptions!G106),"")</f>
        <v/>
      </c>
      <c r="AB106">
        <f>IFERROR(IF(Assumptions!H106="","",Assumptions!H106),"")</f>
        <v/>
      </c>
      <c r="AC106">
        <f>IFERROR(IF(Assumptions!I106="","",Assumptions!I106),"")</f>
        <v/>
      </c>
    </row>
    <row r="107">
      <c r="A107" s="12" t="n"/>
      <c r="B107" s="12" t="n"/>
      <c r="C107" s="12" t="n"/>
      <c r="D107" s="12" t="n"/>
      <c r="E107" s="13" t="n"/>
      <c r="F107" s="13" t="n"/>
      <c r="G107" s="13" t="n"/>
      <c r="H107" s="36" t="n"/>
      <c r="I107" s="36" t="n"/>
      <c r="J107" s="37" t="n"/>
      <c r="K107" s="16" t="n"/>
      <c r="L107" s="38">
        <f>IF(OR($A107="",$J107="",$K107=""),"",IFERROR($J107*(1+$K107),""))</f>
        <v/>
      </c>
      <c r="M107" s="36" t="n"/>
      <c r="N107" s="39">
        <f>IF(OR($A107="",$I107=""),"",IFERROR($I107-Assumptions!$B$6,""))</f>
        <v/>
      </c>
      <c r="O107" s="13" t="n"/>
      <c r="P107" s="36" t="n"/>
      <c r="Q107" s="36" t="n"/>
      <c r="R107" s="36" t="n"/>
      <c r="S107" s="37" t="n"/>
      <c r="T107" s="19">
        <f>IF(OR($A107="",$I107=""),"",IFERROR($I107-TODAY(),""))</f>
        <v/>
      </c>
      <c r="U107" s="20">
        <f>IF($A107="","",IF($O107="Renewed","Completed",IF($O107="Lost","Closed",IF($I107="","Missing Date",IF($T107&lt;0,"Expired - Check",IF($T107&lt;=Assumptions!$B$7,"Urgent",IF($T107&lt;=Assumptions!$B$5,"Review Window","Later")))))))</f>
        <v/>
      </c>
      <c r="V107" s="21">
        <f>IF($A107="","",IF($O107="Renewed",IF(OR($Q107="",$R107="",$S107=""),"Complete renewed terms","No open renewal action"),IF($O107="Lost","No open renewal action",IF($I107="","Enter expiration date",IF($I107&lt;TODAY(),"Human check: expired agreement",IF(AND($M107="",$T107&lt;=Assumptions!$B$5),"Plan customer outreach",IF(AND($N107&lt;TODAY(),$P107=""),"Human check: decision overdue",IF($T107&lt;=Assumptions!$B$7,"Human check: urgent renewal",IF($T107&lt;=Assumptions!$B$5,"Review pricing and next step","Monitor")))))))))</f>
        <v/>
      </c>
      <c r="X107">
        <f>IFERROR(IF(Assumptions!D107="","",Assumptions!D107),"")</f>
        <v/>
      </c>
      <c r="Y107">
        <f>IFERROR(IF(Assumptions!E107="","",Assumptions!E107),"")</f>
        <v/>
      </c>
      <c r="Z107">
        <f>IFERROR(IF(Assumptions!F107="","",Assumptions!F107),"")</f>
        <v/>
      </c>
      <c r="AA107">
        <f>IFERROR(IF(Assumptions!G107="","",Assumptions!G107),"")</f>
        <v/>
      </c>
      <c r="AB107">
        <f>IFERROR(IF(Assumptions!H107="","",Assumptions!H107),"")</f>
        <v/>
      </c>
      <c r="AC107">
        <f>IFERROR(IF(Assumptions!I107="","",Assumptions!I107),"")</f>
        <v/>
      </c>
    </row>
    <row r="108">
      <c r="A108" s="12" t="n"/>
      <c r="B108" s="12" t="n"/>
      <c r="C108" s="12" t="n"/>
      <c r="D108" s="12" t="n"/>
      <c r="E108" s="13" t="n"/>
      <c r="F108" s="13" t="n"/>
      <c r="G108" s="13" t="n"/>
      <c r="H108" s="36" t="n"/>
      <c r="I108" s="36" t="n"/>
      <c r="J108" s="37" t="n"/>
      <c r="K108" s="16" t="n"/>
      <c r="L108" s="40">
        <f>IF(OR($A108="",$J108="",$K108=""),"",IFERROR($J108*(1+$K108),""))</f>
        <v/>
      </c>
      <c r="M108" s="36" t="n"/>
      <c r="N108" s="41">
        <f>IF(OR($A108="",$I108=""),"",IFERROR($I108-Assumptions!$B$6,""))</f>
        <v/>
      </c>
      <c r="O108" s="13" t="n"/>
      <c r="P108" s="36" t="n"/>
      <c r="Q108" s="36" t="n"/>
      <c r="R108" s="36" t="n"/>
      <c r="S108" s="37" t="n"/>
      <c r="T108" s="24">
        <f>IF(OR($A108="",$I108=""),"",IFERROR($I108-TODAY(),""))</f>
        <v/>
      </c>
      <c r="U108" s="25">
        <f>IF($A108="","",IF($O108="Renewed","Completed",IF($O108="Lost","Closed",IF($I108="","Missing Date",IF($T108&lt;0,"Expired - Check",IF($T108&lt;=Assumptions!$B$7,"Urgent",IF($T108&lt;=Assumptions!$B$5,"Review Window","Later")))))))</f>
        <v/>
      </c>
      <c r="V108" s="26">
        <f>IF($A108="","",IF($O108="Renewed",IF(OR($Q108="",$R108="",$S108=""),"Complete renewed terms","No open renewal action"),IF($O108="Lost","No open renewal action",IF($I108="","Enter expiration date",IF($I108&lt;TODAY(),"Human check: expired agreement",IF(AND($M108="",$T108&lt;=Assumptions!$B$5),"Plan customer outreach",IF(AND($N108&lt;TODAY(),$P108=""),"Human check: decision overdue",IF($T108&lt;=Assumptions!$B$7,"Human check: urgent renewal",IF($T108&lt;=Assumptions!$B$5,"Review pricing and next step","Monitor")))))))))</f>
        <v/>
      </c>
      <c r="X108">
        <f>IFERROR(IF(Assumptions!D108="","",Assumptions!D108),"")</f>
        <v/>
      </c>
      <c r="Y108">
        <f>IFERROR(IF(Assumptions!E108="","",Assumptions!E108),"")</f>
        <v/>
      </c>
      <c r="Z108">
        <f>IFERROR(IF(Assumptions!F108="","",Assumptions!F108),"")</f>
        <v/>
      </c>
      <c r="AA108">
        <f>IFERROR(IF(Assumptions!G108="","",Assumptions!G108),"")</f>
        <v/>
      </c>
      <c r="AB108">
        <f>IFERROR(IF(Assumptions!H108="","",Assumptions!H108),"")</f>
        <v/>
      </c>
      <c r="AC108">
        <f>IFERROR(IF(Assumptions!I108="","",Assumptions!I108),"")</f>
        <v/>
      </c>
    </row>
    <row r="109">
      <c r="A109" s="12" t="n"/>
      <c r="B109" s="12" t="n"/>
      <c r="C109" s="12" t="n"/>
      <c r="D109" s="12" t="n"/>
      <c r="E109" s="13" t="n"/>
      <c r="F109" s="13" t="n"/>
      <c r="G109" s="13" t="n"/>
      <c r="H109" s="36" t="n"/>
      <c r="I109" s="36" t="n"/>
      <c r="J109" s="37" t="n"/>
      <c r="K109" s="16" t="n"/>
      <c r="L109" s="38">
        <f>IF(OR($A109="",$J109="",$K109=""),"",IFERROR($J109*(1+$K109),""))</f>
        <v/>
      </c>
      <c r="M109" s="36" t="n"/>
      <c r="N109" s="39">
        <f>IF(OR($A109="",$I109=""),"",IFERROR($I109-Assumptions!$B$6,""))</f>
        <v/>
      </c>
      <c r="O109" s="13" t="n"/>
      <c r="P109" s="36" t="n"/>
      <c r="Q109" s="36" t="n"/>
      <c r="R109" s="36" t="n"/>
      <c r="S109" s="37" t="n"/>
      <c r="T109" s="19">
        <f>IF(OR($A109="",$I109=""),"",IFERROR($I109-TODAY(),""))</f>
        <v/>
      </c>
      <c r="U109" s="20">
        <f>IF($A109="","",IF($O109="Renewed","Completed",IF($O109="Lost","Closed",IF($I109="","Missing Date",IF($T109&lt;0,"Expired - Check",IF($T109&lt;=Assumptions!$B$7,"Urgent",IF($T109&lt;=Assumptions!$B$5,"Review Window","Later")))))))</f>
        <v/>
      </c>
      <c r="V109" s="21">
        <f>IF($A109="","",IF($O109="Renewed",IF(OR($Q109="",$R109="",$S109=""),"Complete renewed terms","No open renewal action"),IF($O109="Lost","No open renewal action",IF($I109="","Enter expiration date",IF($I109&lt;TODAY(),"Human check: expired agreement",IF(AND($M109="",$T109&lt;=Assumptions!$B$5),"Plan customer outreach",IF(AND($N109&lt;TODAY(),$P109=""),"Human check: decision overdue",IF($T109&lt;=Assumptions!$B$7,"Human check: urgent renewal",IF($T109&lt;=Assumptions!$B$5,"Review pricing and next step","Monitor")))))))))</f>
        <v/>
      </c>
      <c r="X109">
        <f>IFERROR(IF(Assumptions!D109="","",Assumptions!D109),"")</f>
        <v/>
      </c>
      <c r="Y109">
        <f>IFERROR(IF(Assumptions!E109="","",Assumptions!E109),"")</f>
        <v/>
      </c>
      <c r="Z109">
        <f>IFERROR(IF(Assumptions!F109="","",Assumptions!F109),"")</f>
        <v/>
      </c>
      <c r="AA109">
        <f>IFERROR(IF(Assumptions!G109="","",Assumptions!G109),"")</f>
        <v/>
      </c>
      <c r="AB109">
        <f>IFERROR(IF(Assumptions!H109="","",Assumptions!H109),"")</f>
        <v/>
      </c>
      <c r="AC109">
        <f>IFERROR(IF(Assumptions!I109="","",Assumptions!I109),"")</f>
        <v/>
      </c>
    </row>
    <row r="110">
      <c r="A110" s="12" t="n"/>
      <c r="B110" s="12" t="n"/>
      <c r="C110" s="12" t="n"/>
      <c r="D110" s="12" t="n"/>
      <c r="E110" s="13" t="n"/>
      <c r="F110" s="13" t="n"/>
      <c r="G110" s="13" t="n"/>
      <c r="H110" s="36" t="n"/>
      <c r="I110" s="36" t="n"/>
      <c r="J110" s="37" t="n"/>
      <c r="K110" s="16" t="n"/>
      <c r="L110" s="40">
        <f>IF(OR($A110="",$J110="",$K110=""),"",IFERROR($J110*(1+$K110),""))</f>
        <v/>
      </c>
      <c r="M110" s="36" t="n"/>
      <c r="N110" s="41">
        <f>IF(OR($A110="",$I110=""),"",IFERROR($I110-Assumptions!$B$6,""))</f>
        <v/>
      </c>
      <c r="O110" s="13" t="n"/>
      <c r="P110" s="36" t="n"/>
      <c r="Q110" s="36" t="n"/>
      <c r="R110" s="36" t="n"/>
      <c r="S110" s="37" t="n"/>
      <c r="T110" s="24">
        <f>IF(OR($A110="",$I110=""),"",IFERROR($I110-TODAY(),""))</f>
        <v/>
      </c>
      <c r="U110" s="25">
        <f>IF($A110="","",IF($O110="Renewed","Completed",IF($O110="Lost","Closed",IF($I110="","Missing Date",IF($T110&lt;0,"Expired - Check",IF($T110&lt;=Assumptions!$B$7,"Urgent",IF($T110&lt;=Assumptions!$B$5,"Review Window","Later")))))))</f>
        <v/>
      </c>
      <c r="V110" s="26">
        <f>IF($A110="","",IF($O110="Renewed",IF(OR($Q110="",$R110="",$S110=""),"Complete renewed terms","No open renewal action"),IF($O110="Lost","No open renewal action",IF($I110="","Enter expiration date",IF($I110&lt;TODAY(),"Human check: expired agreement",IF(AND($M110="",$T110&lt;=Assumptions!$B$5),"Plan customer outreach",IF(AND($N110&lt;TODAY(),$P110=""),"Human check: decision overdue",IF($T110&lt;=Assumptions!$B$7,"Human check: urgent renewal",IF($T110&lt;=Assumptions!$B$5,"Review pricing and next step","Monitor")))))))))</f>
        <v/>
      </c>
      <c r="X110">
        <f>IFERROR(IF(Assumptions!D110="","",Assumptions!D110),"")</f>
        <v/>
      </c>
      <c r="Y110">
        <f>IFERROR(IF(Assumptions!E110="","",Assumptions!E110),"")</f>
        <v/>
      </c>
      <c r="Z110">
        <f>IFERROR(IF(Assumptions!F110="","",Assumptions!F110),"")</f>
        <v/>
      </c>
      <c r="AA110">
        <f>IFERROR(IF(Assumptions!G110="","",Assumptions!G110),"")</f>
        <v/>
      </c>
      <c r="AB110">
        <f>IFERROR(IF(Assumptions!H110="","",Assumptions!H110),"")</f>
        <v/>
      </c>
      <c r="AC110">
        <f>IFERROR(IF(Assumptions!I110="","",Assumptions!I110),"")</f>
        <v/>
      </c>
    </row>
    <row r="111">
      <c r="A111" s="12" t="n"/>
      <c r="B111" s="12" t="n"/>
      <c r="C111" s="12" t="n"/>
      <c r="D111" s="12" t="n"/>
      <c r="E111" s="13" t="n"/>
      <c r="F111" s="13" t="n"/>
      <c r="G111" s="13" t="n"/>
      <c r="H111" s="36" t="n"/>
      <c r="I111" s="36" t="n"/>
      <c r="J111" s="37" t="n"/>
      <c r="K111" s="16" t="n"/>
      <c r="L111" s="38">
        <f>IF(OR($A111="",$J111="",$K111=""),"",IFERROR($J111*(1+$K111),""))</f>
        <v/>
      </c>
      <c r="M111" s="36" t="n"/>
      <c r="N111" s="39">
        <f>IF(OR($A111="",$I111=""),"",IFERROR($I111-Assumptions!$B$6,""))</f>
        <v/>
      </c>
      <c r="O111" s="13" t="n"/>
      <c r="P111" s="36" t="n"/>
      <c r="Q111" s="36" t="n"/>
      <c r="R111" s="36" t="n"/>
      <c r="S111" s="37" t="n"/>
      <c r="T111" s="19">
        <f>IF(OR($A111="",$I111=""),"",IFERROR($I111-TODAY(),""))</f>
        <v/>
      </c>
      <c r="U111" s="20">
        <f>IF($A111="","",IF($O111="Renewed","Completed",IF($O111="Lost","Closed",IF($I111="","Missing Date",IF($T111&lt;0,"Expired - Check",IF($T111&lt;=Assumptions!$B$7,"Urgent",IF($T111&lt;=Assumptions!$B$5,"Review Window","Later")))))))</f>
        <v/>
      </c>
      <c r="V111" s="21">
        <f>IF($A111="","",IF($O111="Renewed",IF(OR($Q111="",$R111="",$S111=""),"Complete renewed terms","No open renewal action"),IF($O111="Lost","No open renewal action",IF($I111="","Enter expiration date",IF($I111&lt;TODAY(),"Human check: expired agreement",IF(AND($M111="",$T111&lt;=Assumptions!$B$5),"Plan customer outreach",IF(AND($N111&lt;TODAY(),$P111=""),"Human check: decision overdue",IF($T111&lt;=Assumptions!$B$7,"Human check: urgent renewal",IF($T111&lt;=Assumptions!$B$5,"Review pricing and next step","Monitor")))))))))</f>
        <v/>
      </c>
      <c r="X111">
        <f>IFERROR(IF(Assumptions!D111="","",Assumptions!D111),"")</f>
        <v/>
      </c>
      <c r="Y111">
        <f>IFERROR(IF(Assumptions!E111="","",Assumptions!E111),"")</f>
        <v/>
      </c>
      <c r="Z111">
        <f>IFERROR(IF(Assumptions!F111="","",Assumptions!F111),"")</f>
        <v/>
      </c>
      <c r="AA111">
        <f>IFERROR(IF(Assumptions!G111="","",Assumptions!G111),"")</f>
        <v/>
      </c>
      <c r="AB111">
        <f>IFERROR(IF(Assumptions!H111="","",Assumptions!H111),"")</f>
        <v/>
      </c>
      <c r="AC111">
        <f>IFERROR(IF(Assumptions!I111="","",Assumptions!I111),"")</f>
        <v/>
      </c>
    </row>
    <row r="112">
      <c r="A112" s="12" t="n"/>
      <c r="B112" s="12" t="n"/>
      <c r="C112" s="12" t="n"/>
      <c r="D112" s="12" t="n"/>
      <c r="E112" s="13" t="n"/>
      <c r="F112" s="13" t="n"/>
      <c r="G112" s="13" t="n"/>
      <c r="H112" s="36" t="n"/>
      <c r="I112" s="36" t="n"/>
      <c r="J112" s="37" t="n"/>
      <c r="K112" s="16" t="n"/>
      <c r="L112" s="40">
        <f>IF(OR($A112="",$J112="",$K112=""),"",IFERROR($J112*(1+$K112),""))</f>
        <v/>
      </c>
      <c r="M112" s="36" t="n"/>
      <c r="N112" s="41">
        <f>IF(OR($A112="",$I112=""),"",IFERROR($I112-Assumptions!$B$6,""))</f>
        <v/>
      </c>
      <c r="O112" s="13" t="n"/>
      <c r="P112" s="36" t="n"/>
      <c r="Q112" s="36" t="n"/>
      <c r="R112" s="36" t="n"/>
      <c r="S112" s="37" t="n"/>
      <c r="T112" s="24">
        <f>IF(OR($A112="",$I112=""),"",IFERROR($I112-TODAY(),""))</f>
        <v/>
      </c>
      <c r="U112" s="25">
        <f>IF($A112="","",IF($O112="Renewed","Completed",IF($O112="Lost","Closed",IF($I112="","Missing Date",IF($T112&lt;0,"Expired - Check",IF($T112&lt;=Assumptions!$B$7,"Urgent",IF($T112&lt;=Assumptions!$B$5,"Review Window","Later")))))))</f>
        <v/>
      </c>
      <c r="V112" s="26">
        <f>IF($A112="","",IF($O112="Renewed",IF(OR($Q112="",$R112="",$S112=""),"Complete renewed terms","No open renewal action"),IF($O112="Lost","No open renewal action",IF($I112="","Enter expiration date",IF($I112&lt;TODAY(),"Human check: expired agreement",IF(AND($M112="",$T112&lt;=Assumptions!$B$5),"Plan customer outreach",IF(AND($N112&lt;TODAY(),$P112=""),"Human check: decision overdue",IF($T112&lt;=Assumptions!$B$7,"Human check: urgent renewal",IF($T112&lt;=Assumptions!$B$5,"Review pricing and next step","Monitor")))))))))</f>
        <v/>
      </c>
      <c r="X112">
        <f>IFERROR(IF(Assumptions!D112="","",Assumptions!D112),"")</f>
        <v/>
      </c>
      <c r="Y112">
        <f>IFERROR(IF(Assumptions!E112="","",Assumptions!E112),"")</f>
        <v/>
      </c>
      <c r="Z112">
        <f>IFERROR(IF(Assumptions!F112="","",Assumptions!F112),"")</f>
        <v/>
      </c>
      <c r="AA112">
        <f>IFERROR(IF(Assumptions!G112="","",Assumptions!G112),"")</f>
        <v/>
      </c>
      <c r="AB112">
        <f>IFERROR(IF(Assumptions!H112="","",Assumptions!H112),"")</f>
        <v/>
      </c>
      <c r="AC112">
        <f>IFERROR(IF(Assumptions!I112="","",Assumptions!I112),"")</f>
        <v/>
      </c>
    </row>
    <row r="113">
      <c r="A113" s="12" t="n"/>
      <c r="B113" s="12" t="n"/>
      <c r="C113" s="12" t="n"/>
      <c r="D113" s="12" t="n"/>
      <c r="E113" s="13" t="n"/>
      <c r="F113" s="13" t="n"/>
      <c r="G113" s="13" t="n"/>
      <c r="H113" s="36" t="n"/>
      <c r="I113" s="36" t="n"/>
      <c r="J113" s="37" t="n"/>
      <c r="K113" s="16" t="n"/>
      <c r="L113" s="38">
        <f>IF(OR($A113="",$J113="",$K113=""),"",IFERROR($J113*(1+$K113),""))</f>
        <v/>
      </c>
      <c r="M113" s="36" t="n"/>
      <c r="N113" s="39">
        <f>IF(OR($A113="",$I113=""),"",IFERROR($I113-Assumptions!$B$6,""))</f>
        <v/>
      </c>
      <c r="O113" s="13" t="n"/>
      <c r="P113" s="36" t="n"/>
      <c r="Q113" s="36" t="n"/>
      <c r="R113" s="36" t="n"/>
      <c r="S113" s="37" t="n"/>
      <c r="T113" s="19">
        <f>IF(OR($A113="",$I113=""),"",IFERROR($I113-TODAY(),""))</f>
        <v/>
      </c>
      <c r="U113" s="20">
        <f>IF($A113="","",IF($O113="Renewed","Completed",IF($O113="Lost","Closed",IF($I113="","Missing Date",IF($T113&lt;0,"Expired - Check",IF($T113&lt;=Assumptions!$B$7,"Urgent",IF($T113&lt;=Assumptions!$B$5,"Review Window","Later")))))))</f>
        <v/>
      </c>
      <c r="V113" s="21">
        <f>IF($A113="","",IF($O113="Renewed",IF(OR($Q113="",$R113="",$S113=""),"Complete renewed terms","No open renewal action"),IF($O113="Lost","No open renewal action",IF($I113="","Enter expiration date",IF($I113&lt;TODAY(),"Human check: expired agreement",IF(AND($M113="",$T113&lt;=Assumptions!$B$5),"Plan customer outreach",IF(AND($N113&lt;TODAY(),$P113=""),"Human check: decision overdue",IF($T113&lt;=Assumptions!$B$7,"Human check: urgent renewal",IF($T113&lt;=Assumptions!$B$5,"Review pricing and next step","Monitor")))))))))</f>
        <v/>
      </c>
      <c r="X113">
        <f>IFERROR(IF(Assumptions!D113="","",Assumptions!D113),"")</f>
        <v/>
      </c>
      <c r="Y113">
        <f>IFERROR(IF(Assumptions!E113="","",Assumptions!E113),"")</f>
        <v/>
      </c>
      <c r="Z113">
        <f>IFERROR(IF(Assumptions!F113="","",Assumptions!F113),"")</f>
        <v/>
      </c>
      <c r="AA113">
        <f>IFERROR(IF(Assumptions!G113="","",Assumptions!G113),"")</f>
        <v/>
      </c>
      <c r="AB113">
        <f>IFERROR(IF(Assumptions!H113="","",Assumptions!H113),"")</f>
        <v/>
      </c>
      <c r="AC113">
        <f>IFERROR(IF(Assumptions!I113="","",Assumptions!I113),"")</f>
        <v/>
      </c>
    </row>
    <row r="114">
      <c r="A114" s="12" t="n"/>
      <c r="B114" s="12" t="n"/>
      <c r="C114" s="12" t="n"/>
      <c r="D114" s="12" t="n"/>
      <c r="E114" s="13" t="n"/>
      <c r="F114" s="13" t="n"/>
      <c r="G114" s="13" t="n"/>
      <c r="H114" s="36" t="n"/>
      <c r="I114" s="36" t="n"/>
      <c r="J114" s="37" t="n"/>
      <c r="K114" s="16" t="n"/>
      <c r="L114" s="40">
        <f>IF(OR($A114="",$J114="",$K114=""),"",IFERROR($J114*(1+$K114),""))</f>
        <v/>
      </c>
      <c r="M114" s="36" t="n"/>
      <c r="N114" s="41">
        <f>IF(OR($A114="",$I114=""),"",IFERROR($I114-Assumptions!$B$6,""))</f>
        <v/>
      </c>
      <c r="O114" s="13" t="n"/>
      <c r="P114" s="36" t="n"/>
      <c r="Q114" s="36" t="n"/>
      <c r="R114" s="36" t="n"/>
      <c r="S114" s="37" t="n"/>
      <c r="T114" s="24">
        <f>IF(OR($A114="",$I114=""),"",IFERROR($I114-TODAY(),""))</f>
        <v/>
      </c>
      <c r="U114" s="25">
        <f>IF($A114="","",IF($O114="Renewed","Completed",IF($O114="Lost","Closed",IF($I114="","Missing Date",IF($T114&lt;0,"Expired - Check",IF($T114&lt;=Assumptions!$B$7,"Urgent",IF($T114&lt;=Assumptions!$B$5,"Review Window","Later")))))))</f>
        <v/>
      </c>
      <c r="V114" s="26">
        <f>IF($A114="","",IF($O114="Renewed",IF(OR($Q114="",$R114="",$S114=""),"Complete renewed terms","No open renewal action"),IF($O114="Lost","No open renewal action",IF($I114="","Enter expiration date",IF($I114&lt;TODAY(),"Human check: expired agreement",IF(AND($M114="",$T114&lt;=Assumptions!$B$5),"Plan customer outreach",IF(AND($N114&lt;TODAY(),$P114=""),"Human check: decision overdue",IF($T114&lt;=Assumptions!$B$7,"Human check: urgent renewal",IF($T114&lt;=Assumptions!$B$5,"Review pricing and next step","Monitor")))))))))</f>
        <v/>
      </c>
      <c r="X114">
        <f>IFERROR(IF(Assumptions!D114="","",Assumptions!D114),"")</f>
        <v/>
      </c>
      <c r="Y114">
        <f>IFERROR(IF(Assumptions!E114="","",Assumptions!E114),"")</f>
        <v/>
      </c>
      <c r="Z114">
        <f>IFERROR(IF(Assumptions!F114="","",Assumptions!F114),"")</f>
        <v/>
      </c>
      <c r="AA114">
        <f>IFERROR(IF(Assumptions!G114="","",Assumptions!G114),"")</f>
        <v/>
      </c>
      <c r="AB114">
        <f>IFERROR(IF(Assumptions!H114="","",Assumptions!H114),"")</f>
        <v/>
      </c>
      <c r="AC114">
        <f>IFERROR(IF(Assumptions!I114="","",Assumptions!I114),"")</f>
        <v/>
      </c>
    </row>
    <row r="115">
      <c r="A115" s="12" t="n"/>
      <c r="B115" s="12" t="n"/>
      <c r="C115" s="12" t="n"/>
      <c r="D115" s="12" t="n"/>
      <c r="E115" s="13" t="n"/>
      <c r="F115" s="13" t="n"/>
      <c r="G115" s="13" t="n"/>
      <c r="H115" s="36" t="n"/>
      <c r="I115" s="36" t="n"/>
      <c r="J115" s="37" t="n"/>
      <c r="K115" s="16" t="n"/>
      <c r="L115" s="38">
        <f>IF(OR($A115="",$J115="",$K115=""),"",IFERROR($J115*(1+$K115),""))</f>
        <v/>
      </c>
      <c r="M115" s="36" t="n"/>
      <c r="N115" s="39">
        <f>IF(OR($A115="",$I115=""),"",IFERROR($I115-Assumptions!$B$6,""))</f>
        <v/>
      </c>
      <c r="O115" s="13" t="n"/>
      <c r="P115" s="36" t="n"/>
      <c r="Q115" s="36" t="n"/>
      <c r="R115" s="36" t="n"/>
      <c r="S115" s="37" t="n"/>
      <c r="T115" s="19">
        <f>IF(OR($A115="",$I115=""),"",IFERROR($I115-TODAY(),""))</f>
        <v/>
      </c>
      <c r="U115" s="20">
        <f>IF($A115="","",IF($O115="Renewed","Completed",IF($O115="Lost","Closed",IF($I115="","Missing Date",IF($T115&lt;0,"Expired - Check",IF($T115&lt;=Assumptions!$B$7,"Urgent",IF($T115&lt;=Assumptions!$B$5,"Review Window","Later")))))))</f>
        <v/>
      </c>
      <c r="V115" s="21">
        <f>IF($A115="","",IF($O115="Renewed",IF(OR($Q115="",$R115="",$S115=""),"Complete renewed terms","No open renewal action"),IF($O115="Lost","No open renewal action",IF($I115="","Enter expiration date",IF($I115&lt;TODAY(),"Human check: expired agreement",IF(AND($M115="",$T115&lt;=Assumptions!$B$5),"Plan customer outreach",IF(AND($N115&lt;TODAY(),$P115=""),"Human check: decision overdue",IF($T115&lt;=Assumptions!$B$7,"Human check: urgent renewal",IF($T115&lt;=Assumptions!$B$5,"Review pricing and next step","Monitor")))))))))</f>
        <v/>
      </c>
      <c r="X115">
        <f>IFERROR(IF(Assumptions!D115="","",Assumptions!D115),"")</f>
        <v/>
      </c>
      <c r="Y115">
        <f>IFERROR(IF(Assumptions!E115="","",Assumptions!E115),"")</f>
        <v/>
      </c>
      <c r="Z115">
        <f>IFERROR(IF(Assumptions!F115="","",Assumptions!F115),"")</f>
        <v/>
      </c>
      <c r="AA115">
        <f>IFERROR(IF(Assumptions!G115="","",Assumptions!G115),"")</f>
        <v/>
      </c>
      <c r="AB115">
        <f>IFERROR(IF(Assumptions!H115="","",Assumptions!H115),"")</f>
        <v/>
      </c>
      <c r="AC115">
        <f>IFERROR(IF(Assumptions!I115="","",Assumptions!I115),"")</f>
        <v/>
      </c>
    </row>
    <row r="116">
      <c r="A116" s="12" t="n"/>
      <c r="B116" s="12" t="n"/>
      <c r="C116" s="12" t="n"/>
      <c r="D116" s="12" t="n"/>
      <c r="E116" s="13" t="n"/>
      <c r="F116" s="13" t="n"/>
      <c r="G116" s="13" t="n"/>
      <c r="H116" s="36" t="n"/>
      <c r="I116" s="36" t="n"/>
      <c r="J116" s="37" t="n"/>
      <c r="K116" s="16" t="n"/>
      <c r="L116" s="40">
        <f>IF(OR($A116="",$J116="",$K116=""),"",IFERROR($J116*(1+$K116),""))</f>
        <v/>
      </c>
      <c r="M116" s="36" t="n"/>
      <c r="N116" s="41">
        <f>IF(OR($A116="",$I116=""),"",IFERROR($I116-Assumptions!$B$6,""))</f>
        <v/>
      </c>
      <c r="O116" s="13" t="n"/>
      <c r="P116" s="36" t="n"/>
      <c r="Q116" s="36" t="n"/>
      <c r="R116" s="36" t="n"/>
      <c r="S116" s="37" t="n"/>
      <c r="T116" s="24">
        <f>IF(OR($A116="",$I116=""),"",IFERROR($I116-TODAY(),""))</f>
        <v/>
      </c>
      <c r="U116" s="25">
        <f>IF($A116="","",IF($O116="Renewed","Completed",IF($O116="Lost","Closed",IF($I116="","Missing Date",IF($T116&lt;0,"Expired - Check",IF($T116&lt;=Assumptions!$B$7,"Urgent",IF($T116&lt;=Assumptions!$B$5,"Review Window","Later")))))))</f>
        <v/>
      </c>
      <c r="V116" s="26">
        <f>IF($A116="","",IF($O116="Renewed",IF(OR($Q116="",$R116="",$S116=""),"Complete renewed terms","No open renewal action"),IF($O116="Lost","No open renewal action",IF($I116="","Enter expiration date",IF($I116&lt;TODAY(),"Human check: expired agreement",IF(AND($M116="",$T116&lt;=Assumptions!$B$5),"Plan customer outreach",IF(AND($N116&lt;TODAY(),$P116=""),"Human check: decision overdue",IF($T116&lt;=Assumptions!$B$7,"Human check: urgent renewal",IF($T116&lt;=Assumptions!$B$5,"Review pricing and next step","Monitor")))))))))</f>
        <v/>
      </c>
      <c r="X116">
        <f>IFERROR(IF(Assumptions!D116="","",Assumptions!D116),"")</f>
        <v/>
      </c>
      <c r="Y116">
        <f>IFERROR(IF(Assumptions!E116="","",Assumptions!E116),"")</f>
        <v/>
      </c>
      <c r="Z116">
        <f>IFERROR(IF(Assumptions!F116="","",Assumptions!F116),"")</f>
        <v/>
      </c>
      <c r="AA116">
        <f>IFERROR(IF(Assumptions!G116="","",Assumptions!G116),"")</f>
        <v/>
      </c>
      <c r="AB116">
        <f>IFERROR(IF(Assumptions!H116="","",Assumptions!H116),"")</f>
        <v/>
      </c>
      <c r="AC116">
        <f>IFERROR(IF(Assumptions!I116="","",Assumptions!I116),"")</f>
        <v/>
      </c>
    </row>
    <row r="117">
      <c r="A117" s="12" t="n"/>
      <c r="B117" s="12" t="n"/>
      <c r="C117" s="12" t="n"/>
      <c r="D117" s="12" t="n"/>
      <c r="E117" s="13" t="n"/>
      <c r="F117" s="13" t="n"/>
      <c r="G117" s="13" t="n"/>
      <c r="H117" s="36" t="n"/>
      <c r="I117" s="36" t="n"/>
      <c r="J117" s="37" t="n"/>
      <c r="K117" s="16" t="n"/>
      <c r="L117" s="38">
        <f>IF(OR($A117="",$J117="",$K117=""),"",IFERROR($J117*(1+$K117),""))</f>
        <v/>
      </c>
      <c r="M117" s="36" t="n"/>
      <c r="N117" s="39">
        <f>IF(OR($A117="",$I117=""),"",IFERROR($I117-Assumptions!$B$6,""))</f>
        <v/>
      </c>
      <c r="O117" s="13" t="n"/>
      <c r="P117" s="36" t="n"/>
      <c r="Q117" s="36" t="n"/>
      <c r="R117" s="36" t="n"/>
      <c r="S117" s="37" t="n"/>
      <c r="T117" s="19">
        <f>IF(OR($A117="",$I117=""),"",IFERROR($I117-TODAY(),""))</f>
        <v/>
      </c>
      <c r="U117" s="20">
        <f>IF($A117="","",IF($O117="Renewed","Completed",IF($O117="Lost","Closed",IF($I117="","Missing Date",IF($T117&lt;0,"Expired - Check",IF($T117&lt;=Assumptions!$B$7,"Urgent",IF($T117&lt;=Assumptions!$B$5,"Review Window","Later")))))))</f>
        <v/>
      </c>
      <c r="V117" s="21">
        <f>IF($A117="","",IF($O117="Renewed",IF(OR($Q117="",$R117="",$S117=""),"Complete renewed terms","No open renewal action"),IF($O117="Lost","No open renewal action",IF($I117="","Enter expiration date",IF($I117&lt;TODAY(),"Human check: expired agreement",IF(AND($M117="",$T117&lt;=Assumptions!$B$5),"Plan customer outreach",IF(AND($N117&lt;TODAY(),$P117=""),"Human check: decision overdue",IF($T117&lt;=Assumptions!$B$7,"Human check: urgent renewal",IF($T117&lt;=Assumptions!$B$5,"Review pricing and next step","Monitor")))))))))</f>
        <v/>
      </c>
      <c r="X117">
        <f>IFERROR(IF(Assumptions!D117="","",Assumptions!D117),"")</f>
        <v/>
      </c>
      <c r="Y117">
        <f>IFERROR(IF(Assumptions!E117="","",Assumptions!E117),"")</f>
        <v/>
      </c>
      <c r="Z117">
        <f>IFERROR(IF(Assumptions!F117="","",Assumptions!F117),"")</f>
        <v/>
      </c>
      <c r="AA117">
        <f>IFERROR(IF(Assumptions!G117="","",Assumptions!G117),"")</f>
        <v/>
      </c>
      <c r="AB117">
        <f>IFERROR(IF(Assumptions!H117="","",Assumptions!H117),"")</f>
        <v/>
      </c>
      <c r="AC117">
        <f>IFERROR(IF(Assumptions!I117="","",Assumptions!I117),"")</f>
        <v/>
      </c>
    </row>
    <row r="118">
      <c r="A118" s="12" t="n"/>
      <c r="B118" s="12" t="n"/>
      <c r="C118" s="12" t="n"/>
      <c r="D118" s="12" t="n"/>
      <c r="E118" s="13" t="n"/>
      <c r="F118" s="13" t="n"/>
      <c r="G118" s="13" t="n"/>
      <c r="H118" s="36" t="n"/>
      <c r="I118" s="36" t="n"/>
      <c r="J118" s="37" t="n"/>
      <c r="K118" s="16" t="n"/>
      <c r="L118" s="40">
        <f>IF(OR($A118="",$J118="",$K118=""),"",IFERROR($J118*(1+$K118),""))</f>
        <v/>
      </c>
      <c r="M118" s="36" t="n"/>
      <c r="N118" s="41">
        <f>IF(OR($A118="",$I118=""),"",IFERROR($I118-Assumptions!$B$6,""))</f>
        <v/>
      </c>
      <c r="O118" s="13" t="n"/>
      <c r="P118" s="36" t="n"/>
      <c r="Q118" s="36" t="n"/>
      <c r="R118" s="36" t="n"/>
      <c r="S118" s="37" t="n"/>
      <c r="T118" s="24">
        <f>IF(OR($A118="",$I118=""),"",IFERROR($I118-TODAY(),""))</f>
        <v/>
      </c>
      <c r="U118" s="25">
        <f>IF($A118="","",IF($O118="Renewed","Completed",IF($O118="Lost","Closed",IF($I118="","Missing Date",IF($T118&lt;0,"Expired - Check",IF($T118&lt;=Assumptions!$B$7,"Urgent",IF($T118&lt;=Assumptions!$B$5,"Review Window","Later")))))))</f>
        <v/>
      </c>
      <c r="V118" s="26">
        <f>IF($A118="","",IF($O118="Renewed",IF(OR($Q118="",$R118="",$S118=""),"Complete renewed terms","No open renewal action"),IF($O118="Lost","No open renewal action",IF($I118="","Enter expiration date",IF($I118&lt;TODAY(),"Human check: expired agreement",IF(AND($M118="",$T118&lt;=Assumptions!$B$5),"Plan customer outreach",IF(AND($N118&lt;TODAY(),$P118=""),"Human check: decision overdue",IF($T118&lt;=Assumptions!$B$7,"Human check: urgent renewal",IF($T118&lt;=Assumptions!$B$5,"Review pricing and next step","Monitor")))))))))</f>
        <v/>
      </c>
      <c r="X118">
        <f>IFERROR(IF(Assumptions!D118="","",Assumptions!D118),"")</f>
        <v/>
      </c>
      <c r="Y118">
        <f>IFERROR(IF(Assumptions!E118="","",Assumptions!E118),"")</f>
        <v/>
      </c>
      <c r="Z118">
        <f>IFERROR(IF(Assumptions!F118="","",Assumptions!F118),"")</f>
        <v/>
      </c>
      <c r="AA118">
        <f>IFERROR(IF(Assumptions!G118="","",Assumptions!G118),"")</f>
        <v/>
      </c>
      <c r="AB118">
        <f>IFERROR(IF(Assumptions!H118="","",Assumptions!H118),"")</f>
        <v/>
      </c>
      <c r="AC118">
        <f>IFERROR(IF(Assumptions!I118="","",Assumptions!I118),"")</f>
        <v/>
      </c>
    </row>
    <row r="119">
      <c r="A119" s="12" t="n"/>
      <c r="B119" s="12" t="n"/>
      <c r="C119" s="12" t="n"/>
      <c r="D119" s="12" t="n"/>
      <c r="E119" s="13" t="n"/>
      <c r="F119" s="13" t="n"/>
      <c r="G119" s="13" t="n"/>
      <c r="H119" s="36" t="n"/>
      <c r="I119" s="36" t="n"/>
      <c r="J119" s="37" t="n"/>
      <c r="K119" s="16" t="n"/>
      <c r="L119" s="38">
        <f>IF(OR($A119="",$J119="",$K119=""),"",IFERROR($J119*(1+$K119),""))</f>
        <v/>
      </c>
      <c r="M119" s="36" t="n"/>
      <c r="N119" s="39">
        <f>IF(OR($A119="",$I119=""),"",IFERROR($I119-Assumptions!$B$6,""))</f>
        <v/>
      </c>
      <c r="O119" s="13" t="n"/>
      <c r="P119" s="36" t="n"/>
      <c r="Q119" s="36" t="n"/>
      <c r="R119" s="36" t="n"/>
      <c r="S119" s="37" t="n"/>
      <c r="T119" s="19">
        <f>IF(OR($A119="",$I119=""),"",IFERROR($I119-TODAY(),""))</f>
        <v/>
      </c>
      <c r="U119" s="20">
        <f>IF($A119="","",IF($O119="Renewed","Completed",IF($O119="Lost","Closed",IF($I119="","Missing Date",IF($T119&lt;0,"Expired - Check",IF($T119&lt;=Assumptions!$B$7,"Urgent",IF($T119&lt;=Assumptions!$B$5,"Review Window","Later")))))))</f>
        <v/>
      </c>
      <c r="V119" s="21">
        <f>IF($A119="","",IF($O119="Renewed",IF(OR($Q119="",$R119="",$S119=""),"Complete renewed terms","No open renewal action"),IF($O119="Lost","No open renewal action",IF($I119="","Enter expiration date",IF($I119&lt;TODAY(),"Human check: expired agreement",IF(AND($M119="",$T119&lt;=Assumptions!$B$5),"Plan customer outreach",IF(AND($N119&lt;TODAY(),$P119=""),"Human check: decision overdue",IF($T119&lt;=Assumptions!$B$7,"Human check: urgent renewal",IF($T119&lt;=Assumptions!$B$5,"Review pricing and next step","Monitor")))))))))</f>
        <v/>
      </c>
      <c r="X119">
        <f>IFERROR(IF(Assumptions!D119="","",Assumptions!D119),"")</f>
        <v/>
      </c>
      <c r="Y119">
        <f>IFERROR(IF(Assumptions!E119="","",Assumptions!E119),"")</f>
        <v/>
      </c>
      <c r="Z119">
        <f>IFERROR(IF(Assumptions!F119="","",Assumptions!F119),"")</f>
        <v/>
      </c>
      <c r="AA119">
        <f>IFERROR(IF(Assumptions!G119="","",Assumptions!G119),"")</f>
        <v/>
      </c>
      <c r="AB119">
        <f>IFERROR(IF(Assumptions!H119="","",Assumptions!H119),"")</f>
        <v/>
      </c>
      <c r="AC119">
        <f>IFERROR(IF(Assumptions!I119="","",Assumptions!I119),"")</f>
        <v/>
      </c>
    </row>
    <row r="120">
      <c r="A120" s="12" t="n"/>
      <c r="B120" s="12" t="n"/>
      <c r="C120" s="12" t="n"/>
      <c r="D120" s="12" t="n"/>
      <c r="E120" s="13" t="n"/>
      <c r="F120" s="13" t="n"/>
      <c r="G120" s="13" t="n"/>
      <c r="H120" s="36" t="n"/>
      <c r="I120" s="36" t="n"/>
      <c r="J120" s="37" t="n"/>
      <c r="K120" s="16" t="n"/>
      <c r="L120" s="40">
        <f>IF(OR($A120="",$J120="",$K120=""),"",IFERROR($J120*(1+$K120),""))</f>
        <v/>
      </c>
      <c r="M120" s="36" t="n"/>
      <c r="N120" s="41">
        <f>IF(OR($A120="",$I120=""),"",IFERROR($I120-Assumptions!$B$6,""))</f>
        <v/>
      </c>
      <c r="O120" s="13" t="n"/>
      <c r="P120" s="36" t="n"/>
      <c r="Q120" s="36" t="n"/>
      <c r="R120" s="36" t="n"/>
      <c r="S120" s="37" t="n"/>
      <c r="T120" s="24">
        <f>IF(OR($A120="",$I120=""),"",IFERROR($I120-TODAY(),""))</f>
        <v/>
      </c>
      <c r="U120" s="25">
        <f>IF($A120="","",IF($O120="Renewed","Completed",IF($O120="Lost","Closed",IF($I120="","Missing Date",IF($T120&lt;0,"Expired - Check",IF($T120&lt;=Assumptions!$B$7,"Urgent",IF($T120&lt;=Assumptions!$B$5,"Review Window","Later")))))))</f>
        <v/>
      </c>
      <c r="V120" s="26">
        <f>IF($A120="","",IF($O120="Renewed",IF(OR($Q120="",$R120="",$S120=""),"Complete renewed terms","No open renewal action"),IF($O120="Lost","No open renewal action",IF($I120="","Enter expiration date",IF($I120&lt;TODAY(),"Human check: expired agreement",IF(AND($M120="",$T120&lt;=Assumptions!$B$5),"Plan customer outreach",IF(AND($N120&lt;TODAY(),$P120=""),"Human check: decision overdue",IF($T120&lt;=Assumptions!$B$7,"Human check: urgent renewal",IF($T120&lt;=Assumptions!$B$5,"Review pricing and next step","Monitor")))))))))</f>
        <v/>
      </c>
      <c r="X120">
        <f>IFERROR(IF(Assumptions!D120="","",Assumptions!D120),"")</f>
        <v/>
      </c>
      <c r="Y120">
        <f>IFERROR(IF(Assumptions!E120="","",Assumptions!E120),"")</f>
        <v/>
      </c>
      <c r="Z120">
        <f>IFERROR(IF(Assumptions!F120="","",Assumptions!F120),"")</f>
        <v/>
      </c>
      <c r="AA120">
        <f>IFERROR(IF(Assumptions!G120="","",Assumptions!G120),"")</f>
        <v/>
      </c>
      <c r="AB120">
        <f>IFERROR(IF(Assumptions!H120="","",Assumptions!H120),"")</f>
        <v/>
      </c>
      <c r="AC120">
        <f>IFERROR(IF(Assumptions!I120="","",Assumptions!I120),"")</f>
        <v/>
      </c>
    </row>
    <row r="121">
      <c r="A121" s="12" t="n"/>
      <c r="B121" s="12" t="n"/>
      <c r="C121" s="12" t="n"/>
      <c r="D121" s="12" t="n"/>
      <c r="E121" s="13" t="n"/>
      <c r="F121" s="13" t="n"/>
      <c r="G121" s="13" t="n"/>
      <c r="H121" s="36" t="n"/>
      <c r="I121" s="36" t="n"/>
      <c r="J121" s="37" t="n"/>
      <c r="K121" s="16" t="n"/>
      <c r="L121" s="38">
        <f>IF(OR($A121="",$J121="",$K121=""),"",IFERROR($J121*(1+$K121),""))</f>
        <v/>
      </c>
      <c r="M121" s="36" t="n"/>
      <c r="N121" s="39">
        <f>IF(OR($A121="",$I121=""),"",IFERROR($I121-Assumptions!$B$6,""))</f>
        <v/>
      </c>
      <c r="O121" s="13" t="n"/>
      <c r="P121" s="36" t="n"/>
      <c r="Q121" s="36" t="n"/>
      <c r="R121" s="36" t="n"/>
      <c r="S121" s="37" t="n"/>
      <c r="T121" s="19">
        <f>IF(OR($A121="",$I121=""),"",IFERROR($I121-TODAY(),""))</f>
        <v/>
      </c>
      <c r="U121" s="20">
        <f>IF($A121="","",IF($O121="Renewed","Completed",IF($O121="Lost","Closed",IF($I121="","Missing Date",IF($T121&lt;0,"Expired - Check",IF($T121&lt;=Assumptions!$B$7,"Urgent",IF($T121&lt;=Assumptions!$B$5,"Review Window","Later")))))))</f>
        <v/>
      </c>
      <c r="V121" s="21">
        <f>IF($A121="","",IF($O121="Renewed",IF(OR($Q121="",$R121="",$S121=""),"Complete renewed terms","No open renewal action"),IF($O121="Lost","No open renewal action",IF($I121="","Enter expiration date",IF($I121&lt;TODAY(),"Human check: expired agreement",IF(AND($M121="",$T121&lt;=Assumptions!$B$5),"Plan customer outreach",IF(AND($N121&lt;TODAY(),$P121=""),"Human check: decision overdue",IF($T121&lt;=Assumptions!$B$7,"Human check: urgent renewal",IF($T121&lt;=Assumptions!$B$5,"Review pricing and next step","Monitor")))))))))</f>
        <v/>
      </c>
      <c r="X121">
        <f>IFERROR(IF(Assumptions!D121="","",Assumptions!D121),"")</f>
        <v/>
      </c>
      <c r="Y121">
        <f>IFERROR(IF(Assumptions!E121="","",Assumptions!E121),"")</f>
        <v/>
      </c>
      <c r="Z121">
        <f>IFERROR(IF(Assumptions!F121="","",Assumptions!F121),"")</f>
        <v/>
      </c>
      <c r="AA121">
        <f>IFERROR(IF(Assumptions!G121="","",Assumptions!G121),"")</f>
        <v/>
      </c>
      <c r="AB121">
        <f>IFERROR(IF(Assumptions!H121="","",Assumptions!H121),"")</f>
        <v/>
      </c>
      <c r="AC121">
        <f>IFERROR(IF(Assumptions!I121="","",Assumptions!I121),"")</f>
        <v/>
      </c>
    </row>
    <row r="122">
      <c r="A122" s="12" t="n"/>
      <c r="B122" s="12" t="n"/>
      <c r="C122" s="12" t="n"/>
      <c r="D122" s="12" t="n"/>
      <c r="E122" s="13" t="n"/>
      <c r="F122" s="13" t="n"/>
      <c r="G122" s="13" t="n"/>
      <c r="H122" s="36" t="n"/>
      <c r="I122" s="36" t="n"/>
      <c r="J122" s="37" t="n"/>
      <c r="K122" s="16" t="n"/>
      <c r="L122" s="40">
        <f>IF(OR($A122="",$J122="",$K122=""),"",IFERROR($J122*(1+$K122),""))</f>
        <v/>
      </c>
      <c r="M122" s="36" t="n"/>
      <c r="N122" s="41">
        <f>IF(OR($A122="",$I122=""),"",IFERROR($I122-Assumptions!$B$6,""))</f>
        <v/>
      </c>
      <c r="O122" s="13" t="n"/>
      <c r="P122" s="36" t="n"/>
      <c r="Q122" s="36" t="n"/>
      <c r="R122" s="36" t="n"/>
      <c r="S122" s="37" t="n"/>
      <c r="T122" s="24">
        <f>IF(OR($A122="",$I122=""),"",IFERROR($I122-TODAY(),""))</f>
        <v/>
      </c>
      <c r="U122" s="25">
        <f>IF($A122="","",IF($O122="Renewed","Completed",IF($O122="Lost","Closed",IF($I122="","Missing Date",IF($T122&lt;0,"Expired - Check",IF($T122&lt;=Assumptions!$B$7,"Urgent",IF($T122&lt;=Assumptions!$B$5,"Review Window","Later")))))))</f>
        <v/>
      </c>
      <c r="V122" s="26">
        <f>IF($A122="","",IF($O122="Renewed",IF(OR($Q122="",$R122="",$S122=""),"Complete renewed terms","No open renewal action"),IF($O122="Lost","No open renewal action",IF($I122="","Enter expiration date",IF($I122&lt;TODAY(),"Human check: expired agreement",IF(AND($M122="",$T122&lt;=Assumptions!$B$5),"Plan customer outreach",IF(AND($N122&lt;TODAY(),$P122=""),"Human check: decision overdue",IF($T122&lt;=Assumptions!$B$7,"Human check: urgent renewal",IF($T122&lt;=Assumptions!$B$5,"Review pricing and next step","Monitor")))))))))</f>
        <v/>
      </c>
      <c r="X122">
        <f>IFERROR(IF(Assumptions!D122="","",Assumptions!D122),"")</f>
        <v/>
      </c>
      <c r="Y122">
        <f>IFERROR(IF(Assumptions!E122="","",Assumptions!E122),"")</f>
        <v/>
      </c>
      <c r="Z122">
        <f>IFERROR(IF(Assumptions!F122="","",Assumptions!F122),"")</f>
        <v/>
      </c>
      <c r="AA122">
        <f>IFERROR(IF(Assumptions!G122="","",Assumptions!G122),"")</f>
        <v/>
      </c>
      <c r="AB122">
        <f>IFERROR(IF(Assumptions!H122="","",Assumptions!H122),"")</f>
        <v/>
      </c>
      <c r="AC122">
        <f>IFERROR(IF(Assumptions!I122="","",Assumptions!I122),"")</f>
        <v/>
      </c>
    </row>
    <row r="123">
      <c r="A123" s="12" t="n"/>
      <c r="B123" s="12" t="n"/>
      <c r="C123" s="12" t="n"/>
      <c r="D123" s="12" t="n"/>
      <c r="E123" s="13" t="n"/>
      <c r="F123" s="13" t="n"/>
      <c r="G123" s="13" t="n"/>
      <c r="H123" s="36" t="n"/>
      <c r="I123" s="36" t="n"/>
      <c r="J123" s="37" t="n"/>
      <c r="K123" s="16" t="n"/>
      <c r="L123" s="38">
        <f>IF(OR($A123="",$J123="",$K123=""),"",IFERROR($J123*(1+$K123),""))</f>
        <v/>
      </c>
      <c r="M123" s="36" t="n"/>
      <c r="N123" s="39">
        <f>IF(OR($A123="",$I123=""),"",IFERROR($I123-Assumptions!$B$6,""))</f>
        <v/>
      </c>
      <c r="O123" s="13" t="n"/>
      <c r="P123" s="36" t="n"/>
      <c r="Q123" s="36" t="n"/>
      <c r="R123" s="36" t="n"/>
      <c r="S123" s="37" t="n"/>
      <c r="T123" s="19">
        <f>IF(OR($A123="",$I123=""),"",IFERROR($I123-TODAY(),""))</f>
        <v/>
      </c>
      <c r="U123" s="20">
        <f>IF($A123="","",IF($O123="Renewed","Completed",IF($O123="Lost","Closed",IF($I123="","Missing Date",IF($T123&lt;0,"Expired - Check",IF($T123&lt;=Assumptions!$B$7,"Urgent",IF($T123&lt;=Assumptions!$B$5,"Review Window","Later")))))))</f>
        <v/>
      </c>
      <c r="V123" s="21">
        <f>IF($A123="","",IF($O123="Renewed",IF(OR($Q123="",$R123="",$S123=""),"Complete renewed terms","No open renewal action"),IF($O123="Lost","No open renewal action",IF($I123="","Enter expiration date",IF($I123&lt;TODAY(),"Human check: expired agreement",IF(AND($M123="",$T123&lt;=Assumptions!$B$5),"Plan customer outreach",IF(AND($N123&lt;TODAY(),$P123=""),"Human check: decision overdue",IF($T123&lt;=Assumptions!$B$7,"Human check: urgent renewal",IF($T123&lt;=Assumptions!$B$5,"Review pricing and next step","Monitor")))))))))</f>
        <v/>
      </c>
      <c r="X123">
        <f>IFERROR(IF(Assumptions!D123="","",Assumptions!D123),"")</f>
        <v/>
      </c>
      <c r="Y123">
        <f>IFERROR(IF(Assumptions!E123="","",Assumptions!E123),"")</f>
        <v/>
      </c>
      <c r="Z123">
        <f>IFERROR(IF(Assumptions!F123="","",Assumptions!F123),"")</f>
        <v/>
      </c>
      <c r="AA123">
        <f>IFERROR(IF(Assumptions!G123="","",Assumptions!G123),"")</f>
        <v/>
      </c>
      <c r="AB123">
        <f>IFERROR(IF(Assumptions!H123="","",Assumptions!H123),"")</f>
        <v/>
      </c>
      <c r="AC123">
        <f>IFERROR(IF(Assumptions!I123="","",Assumptions!I123),"")</f>
        <v/>
      </c>
    </row>
    <row r="124">
      <c r="A124" s="12" t="n"/>
      <c r="B124" s="12" t="n"/>
      <c r="C124" s="12" t="n"/>
      <c r="D124" s="12" t="n"/>
      <c r="E124" s="13" t="n"/>
      <c r="F124" s="13" t="n"/>
      <c r="G124" s="13" t="n"/>
      <c r="H124" s="36" t="n"/>
      <c r="I124" s="36" t="n"/>
      <c r="J124" s="37" t="n"/>
      <c r="K124" s="16" t="n"/>
      <c r="L124" s="40">
        <f>IF(OR($A124="",$J124="",$K124=""),"",IFERROR($J124*(1+$K124),""))</f>
        <v/>
      </c>
      <c r="M124" s="36" t="n"/>
      <c r="N124" s="41">
        <f>IF(OR($A124="",$I124=""),"",IFERROR($I124-Assumptions!$B$6,""))</f>
        <v/>
      </c>
      <c r="O124" s="13" t="n"/>
      <c r="P124" s="36" t="n"/>
      <c r="Q124" s="36" t="n"/>
      <c r="R124" s="36" t="n"/>
      <c r="S124" s="37" t="n"/>
      <c r="T124" s="24">
        <f>IF(OR($A124="",$I124=""),"",IFERROR($I124-TODAY(),""))</f>
        <v/>
      </c>
      <c r="U124" s="25">
        <f>IF($A124="","",IF($O124="Renewed","Completed",IF($O124="Lost","Closed",IF($I124="","Missing Date",IF($T124&lt;0,"Expired - Check",IF($T124&lt;=Assumptions!$B$7,"Urgent",IF($T124&lt;=Assumptions!$B$5,"Review Window","Later")))))))</f>
        <v/>
      </c>
      <c r="V124" s="26">
        <f>IF($A124="","",IF($O124="Renewed",IF(OR($Q124="",$R124="",$S124=""),"Complete renewed terms","No open renewal action"),IF($O124="Lost","No open renewal action",IF($I124="","Enter expiration date",IF($I124&lt;TODAY(),"Human check: expired agreement",IF(AND($M124="",$T124&lt;=Assumptions!$B$5),"Plan customer outreach",IF(AND($N124&lt;TODAY(),$P124=""),"Human check: decision overdue",IF($T124&lt;=Assumptions!$B$7,"Human check: urgent renewal",IF($T124&lt;=Assumptions!$B$5,"Review pricing and next step","Monitor")))))))))</f>
        <v/>
      </c>
      <c r="X124">
        <f>IFERROR(IF(Assumptions!D124="","",Assumptions!D124),"")</f>
        <v/>
      </c>
      <c r="Y124">
        <f>IFERROR(IF(Assumptions!E124="","",Assumptions!E124),"")</f>
        <v/>
      </c>
      <c r="Z124">
        <f>IFERROR(IF(Assumptions!F124="","",Assumptions!F124),"")</f>
        <v/>
      </c>
      <c r="AA124">
        <f>IFERROR(IF(Assumptions!G124="","",Assumptions!G124),"")</f>
        <v/>
      </c>
      <c r="AB124">
        <f>IFERROR(IF(Assumptions!H124="","",Assumptions!H124),"")</f>
        <v/>
      </c>
      <c r="AC124">
        <f>IFERROR(IF(Assumptions!I124="","",Assumptions!I124),"")</f>
        <v/>
      </c>
    </row>
    <row r="125">
      <c r="A125" s="12" t="n"/>
      <c r="B125" s="12" t="n"/>
      <c r="C125" s="12" t="n"/>
      <c r="D125" s="12" t="n"/>
      <c r="E125" s="13" t="n"/>
      <c r="F125" s="13" t="n"/>
      <c r="G125" s="13" t="n"/>
      <c r="H125" s="36" t="n"/>
      <c r="I125" s="36" t="n"/>
      <c r="J125" s="37" t="n"/>
      <c r="K125" s="16" t="n"/>
      <c r="L125" s="38">
        <f>IF(OR($A125="",$J125="",$K125=""),"",IFERROR($J125*(1+$K125),""))</f>
        <v/>
      </c>
      <c r="M125" s="36" t="n"/>
      <c r="N125" s="39">
        <f>IF(OR($A125="",$I125=""),"",IFERROR($I125-Assumptions!$B$6,""))</f>
        <v/>
      </c>
      <c r="O125" s="13" t="n"/>
      <c r="P125" s="36" t="n"/>
      <c r="Q125" s="36" t="n"/>
      <c r="R125" s="36" t="n"/>
      <c r="S125" s="37" t="n"/>
      <c r="T125" s="19">
        <f>IF(OR($A125="",$I125=""),"",IFERROR($I125-TODAY(),""))</f>
        <v/>
      </c>
      <c r="U125" s="20">
        <f>IF($A125="","",IF($O125="Renewed","Completed",IF($O125="Lost","Closed",IF($I125="","Missing Date",IF($T125&lt;0,"Expired - Check",IF($T125&lt;=Assumptions!$B$7,"Urgent",IF($T125&lt;=Assumptions!$B$5,"Review Window","Later")))))))</f>
        <v/>
      </c>
      <c r="V125" s="21">
        <f>IF($A125="","",IF($O125="Renewed",IF(OR($Q125="",$R125="",$S125=""),"Complete renewed terms","No open renewal action"),IF($O125="Lost","No open renewal action",IF($I125="","Enter expiration date",IF($I125&lt;TODAY(),"Human check: expired agreement",IF(AND($M125="",$T125&lt;=Assumptions!$B$5),"Plan customer outreach",IF(AND($N125&lt;TODAY(),$P125=""),"Human check: decision overdue",IF($T125&lt;=Assumptions!$B$7,"Human check: urgent renewal",IF($T125&lt;=Assumptions!$B$5,"Review pricing and next step","Monitor")))))))))</f>
        <v/>
      </c>
      <c r="X125">
        <f>IFERROR(IF(Assumptions!D125="","",Assumptions!D125),"")</f>
        <v/>
      </c>
      <c r="Y125">
        <f>IFERROR(IF(Assumptions!E125="","",Assumptions!E125),"")</f>
        <v/>
      </c>
      <c r="Z125">
        <f>IFERROR(IF(Assumptions!F125="","",Assumptions!F125),"")</f>
        <v/>
      </c>
      <c r="AA125">
        <f>IFERROR(IF(Assumptions!G125="","",Assumptions!G125),"")</f>
        <v/>
      </c>
      <c r="AB125">
        <f>IFERROR(IF(Assumptions!H125="","",Assumptions!H125),"")</f>
        <v/>
      </c>
      <c r="AC125">
        <f>IFERROR(IF(Assumptions!I125="","",Assumptions!I125),"")</f>
        <v/>
      </c>
    </row>
    <row r="126">
      <c r="A126" s="12" t="n"/>
      <c r="B126" s="12" t="n"/>
      <c r="C126" s="12" t="n"/>
      <c r="D126" s="12" t="n"/>
      <c r="E126" s="13" t="n"/>
      <c r="F126" s="13" t="n"/>
      <c r="G126" s="13" t="n"/>
      <c r="H126" s="36" t="n"/>
      <c r="I126" s="36" t="n"/>
      <c r="J126" s="37" t="n"/>
      <c r="K126" s="16" t="n"/>
      <c r="L126" s="40">
        <f>IF(OR($A126="",$J126="",$K126=""),"",IFERROR($J126*(1+$K126),""))</f>
        <v/>
      </c>
      <c r="M126" s="36" t="n"/>
      <c r="N126" s="41">
        <f>IF(OR($A126="",$I126=""),"",IFERROR($I126-Assumptions!$B$6,""))</f>
        <v/>
      </c>
      <c r="O126" s="13" t="n"/>
      <c r="P126" s="36" t="n"/>
      <c r="Q126" s="36" t="n"/>
      <c r="R126" s="36" t="n"/>
      <c r="S126" s="37" t="n"/>
      <c r="T126" s="24">
        <f>IF(OR($A126="",$I126=""),"",IFERROR($I126-TODAY(),""))</f>
        <v/>
      </c>
      <c r="U126" s="25">
        <f>IF($A126="","",IF($O126="Renewed","Completed",IF($O126="Lost","Closed",IF($I126="","Missing Date",IF($T126&lt;0,"Expired - Check",IF($T126&lt;=Assumptions!$B$7,"Urgent",IF($T126&lt;=Assumptions!$B$5,"Review Window","Later")))))))</f>
        <v/>
      </c>
      <c r="V126" s="26">
        <f>IF($A126="","",IF($O126="Renewed",IF(OR($Q126="",$R126="",$S126=""),"Complete renewed terms","No open renewal action"),IF($O126="Lost","No open renewal action",IF($I126="","Enter expiration date",IF($I126&lt;TODAY(),"Human check: expired agreement",IF(AND($M126="",$T126&lt;=Assumptions!$B$5),"Plan customer outreach",IF(AND($N126&lt;TODAY(),$P126=""),"Human check: decision overdue",IF($T126&lt;=Assumptions!$B$7,"Human check: urgent renewal",IF($T126&lt;=Assumptions!$B$5,"Review pricing and next step","Monitor")))))))))</f>
        <v/>
      </c>
      <c r="X126">
        <f>IFERROR(IF(Assumptions!D126="","",Assumptions!D126),"")</f>
        <v/>
      </c>
      <c r="Y126">
        <f>IFERROR(IF(Assumptions!E126="","",Assumptions!E126),"")</f>
        <v/>
      </c>
      <c r="Z126">
        <f>IFERROR(IF(Assumptions!F126="","",Assumptions!F126),"")</f>
        <v/>
      </c>
      <c r="AA126">
        <f>IFERROR(IF(Assumptions!G126="","",Assumptions!G126),"")</f>
        <v/>
      </c>
      <c r="AB126">
        <f>IFERROR(IF(Assumptions!H126="","",Assumptions!H126),"")</f>
        <v/>
      </c>
      <c r="AC126">
        <f>IFERROR(IF(Assumptions!I126="","",Assumptions!I126),"")</f>
        <v/>
      </c>
    </row>
    <row r="127">
      <c r="A127" s="12" t="n"/>
      <c r="B127" s="12" t="n"/>
      <c r="C127" s="12" t="n"/>
      <c r="D127" s="12" t="n"/>
      <c r="E127" s="13" t="n"/>
      <c r="F127" s="13" t="n"/>
      <c r="G127" s="13" t="n"/>
      <c r="H127" s="36" t="n"/>
      <c r="I127" s="36" t="n"/>
      <c r="J127" s="37" t="n"/>
      <c r="K127" s="16" t="n"/>
      <c r="L127" s="38">
        <f>IF(OR($A127="",$J127="",$K127=""),"",IFERROR($J127*(1+$K127),""))</f>
        <v/>
      </c>
      <c r="M127" s="36" t="n"/>
      <c r="N127" s="39">
        <f>IF(OR($A127="",$I127=""),"",IFERROR($I127-Assumptions!$B$6,""))</f>
        <v/>
      </c>
      <c r="O127" s="13" t="n"/>
      <c r="P127" s="36" t="n"/>
      <c r="Q127" s="36" t="n"/>
      <c r="R127" s="36" t="n"/>
      <c r="S127" s="37" t="n"/>
      <c r="T127" s="19">
        <f>IF(OR($A127="",$I127=""),"",IFERROR($I127-TODAY(),""))</f>
        <v/>
      </c>
      <c r="U127" s="20">
        <f>IF($A127="","",IF($O127="Renewed","Completed",IF($O127="Lost","Closed",IF($I127="","Missing Date",IF($T127&lt;0,"Expired - Check",IF($T127&lt;=Assumptions!$B$7,"Urgent",IF($T127&lt;=Assumptions!$B$5,"Review Window","Later")))))))</f>
        <v/>
      </c>
      <c r="V127" s="21">
        <f>IF($A127="","",IF($O127="Renewed",IF(OR($Q127="",$R127="",$S127=""),"Complete renewed terms","No open renewal action"),IF($O127="Lost","No open renewal action",IF($I127="","Enter expiration date",IF($I127&lt;TODAY(),"Human check: expired agreement",IF(AND($M127="",$T127&lt;=Assumptions!$B$5),"Plan customer outreach",IF(AND($N127&lt;TODAY(),$P127=""),"Human check: decision overdue",IF($T127&lt;=Assumptions!$B$7,"Human check: urgent renewal",IF($T127&lt;=Assumptions!$B$5,"Review pricing and next step","Monitor")))))))))</f>
        <v/>
      </c>
      <c r="X127">
        <f>IFERROR(IF(Assumptions!D127="","",Assumptions!D127),"")</f>
        <v/>
      </c>
      <c r="Y127">
        <f>IFERROR(IF(Assumptions!E127="","",Assumptions!E127),"")</f>
        <v/>
      </c>
      <c r="Z127">
        <f>IFERROR(IF(Assumptions!F127="","",Assumptions!F127),"")</f>
        <v/>
      </c>
      <c r="AA127">
        <f>IFERROR(IF(Assumptions!G127="","",Assumptions!G127),"")</f>
        <v/>
      </c>
      <c r="AB127">
        <f>IFERROR(IF(Assumptions!H127="","",Assumptions!H127),"")</f>
        <v/>
      </c>
      <c r="AC127">
        <f>IFERROR(IF(Assumptions!I127="","",Assumptions!I127),"")</f>
        <v/>
      </c>
    </row>
    <row r="128">
      <c r="A128" s="12" t="n"/>
      <c r="B128" s="12" t="n"/>
      <c r="C128" s="12" t="n"/>
      <c r="D128" s="12" t="n"/>
      <c r="E128" s="13" t="n"/>
      <c r="F128" s="13" t="n"/>
      <c r="G128" s="13" t="n"/>
      <c r="H128" s="36" t="n"/>
      <c r="I128" s="36" t="n"/>
      <c r="J128" s="37" t="n"/>
      <c r="K128" s="16" t="n"/>
      <c r="L128" s="40">
        <f>IF(OR($A128="",$J128="",$K128=""),"",IFERROR($J128*(1+$K128),""))</f>
        <v/>
      </c>
      <c r="M128" s="36" t="n"/>
      <c r="N128" s="41">
        <f>IF(OR($A128="",$I128=""),"",IFERROR($I128-Assumptions!$B$6,""))</f>
        <v/>
      </c>
      <c r="O128" s="13" t="n"/>
      <c r="P128" s="36" t="n"/>
      <c r="Q128" s="36" t="n"/>
      <c r="R128" s="36" t="n"/>
      <c r="S128" s="37" t="n"/>
      <c r="T128" s="24">
        <f>IF(OR($A128="",$I128=""),"",IFERROR($I128-TODAY(),""))</f>
        <v/>
      </c>
      <c r="U128" s="25">
        <f>IF($A128="","",IF($O128="Renewed","Completed",IF($O128="Lost","Closed",IF($I128="","Missing Date",IF($T128&lt;0,"Expired - Check",IF($T128&lt;=Assumptions!$B$7,"Urgent",IF($T128&lt;=Assumptions!$B$5,"Review Window","Later")))))))</f>
        <v/>
      </c>
      <c r="V128" s="26">
        <f>IF($A128="","",IF($O128="Renewed",IF(OR($Q128="",$R128="",$S128=""),"Complete renewed terms","No open renewal action"),IF($O128="Lost","No open renewal action",IF($I128="","Enter expiration date",IF($I128&lt;TODAY(),"Human check: expired agreement",IF(AND($M128="",$T128&lt;=Assumptions!$B$5),"Plan customer outreach",IF(AND($N128&lt;TODAY(),$P128=""),"Human check: decision overdue",IF($T128&lt;=Assumptions!$B$7,"Human check: urgent renewal",IF($T128&lt;=Assumptions!$B$5,"Review pricing and next step","Monitor")))))))))</f>
        <v/>
      </c>
      <c r="X128">
        <f>IFERROR(IF(Assumptions!D128="","",Assumptions!D128),"")</f>
        <v/>
      </c>
      <c r="Y128">
        <f>IFERROR(IF(Assumptions!E128="","",Assumptions!E128),"")</f>
        <v/>
      </c>
      <c r="Z128">
        <f>IFERROR(IF(Assumptions!F128="","",Assumptions!F128),"")</f>
        <v/>
      </c>
      <c r="AA128">
        <f>IFERROR(IF(Assumptions!G128="","",Assumptions!G128),"")</f>
        <v/>
      </c>
      <c r="AB128">
        <f>IFERROR(IF(Assumptions!H128="","",Assumptions!H128),"")</f>
        <v/>
      </c>
      <c r="AC128">
        <f>IFERROR(IF(Assumptions!I128="","",Assumptions!I128),"")</f>
        <v/>
      </c>
    </row>
    <row r="129">
      <c r="A129" s="12" t="n"/>
      <c r="B129" s="12" t="n"/>
      <c r="C129" s="12" t="n"/>
      <c r="D129" s="12" t="n"/>
      <c r="E129" s="13" t="n"/>
      <c r="F129" s="13" t="n"/>
      <c r="G129" s="13" t="n"/>
      <c r="H129" s="36" t="n"/>
      <c r="I129" s="36" t="n"/>
      <c r="J129" s="37" t="n"/>
      <c r="K129" s="16" t="n"/>
      <c r="L129" s="38">
        <f>IF(OR($A129="",$J129="",$K129=""),"",IFERROR($J129*(1+$K129),""))</f>
        <v/>
      </c>
      <c r="M129" s="36" t="n"/>
      <c r="N129" s="39">
        <f>IF(OR($A129="",$I129=""),"",IFERROR($I129-Assumptions!$B$6,""))</f>
        <v/>
      </c>
      <c r="O129" s="13" t="n"/>
      <c r="P129" s="36" t="n"/>
      <c r="Q129" s="36" t="n"/>
      <c r="R129" s="36" t="n"/>
      <c r="S129" s="37" t="n"/>
      <c r="T129" s="19">
        <f>IF(OR($A129="",$I129=""),"",IFERROR($I129-TODAY(),""))</f>
        <v/>
      </c>
      <c r="U129" s="20">
        <f>IF($A129="","",IF($O129="Renewed","Completed",IF($O129="Lost","Closed",IF($I129="","Missing Date",IF($T129&lt;0,"Expired - Check",IF($T129&lt;=Assumptions!$B$7,"Urgent",IF($T129&lt;=Assumptions!$B$5,"Review Window","Later")))))))</f>
        <v/>
      </c>
      <c r="V129" s="21">
        <f>IF($A129="","",IF($O129="Renewed",IF(OR($Q129="",$R129="",$S129=""),"Complete renewed terms","No open renewal action"),IF($O129="Lost","No open renewal action",IF($I129="","Enter expiration date",IF($I129&lt;TODAY(),"Human check: expired agreement",IF(AND($M129="",$T129&lt;=Assumptions!$B$5),"Plan customer outreach",IF(AND($N129&lt;TODAY(),$P129=""),"Human check: decision overdue",IF($T129&lt;=Assumptions!$B$7,"Human check: urgent renewal",IF($T129&lt;=Assumptions!$B$5,"Review pricing and next step","Monitor")))))))))</f>
        <v/>
      </c>
      <c r="X129">
        <f>IFERROR(IF(Assumptions!D129="","",Assumptions!D129),"")</f>
        <v/>
      </c>
      <c r="Y129">
        <f>IFERROR(IF(Assumptions!E129="","",Assumptions!E129),"")</f>
        <v/>
      </c>
      <c r="Z129">
        <f>IFERROR(IF(Assumptions!F129="","",Assumptions!F129),"")</f>
        <v/>
      </c>
      <c r="AA129">
        <f>IFERROR(IF(Assumptions!G129="","",Assumptions!G129),"")</f>
        <v/>
      </c>
      <c r="AB129">
        <f>IFERROR(IF(Assumptions!H129="","",Assumptions!H129),"")</f>
        <v/>
      </c>
      <c r="AC129">
        <f>IFERROR(IF(Assumptions!I129="","",Assumptions!I129),"")</f>
        <v/>
      </c>
    </row>
    <row r="130">
      <c r="A130" s="12" t="n"/>
      <c r="B130" s="12" t="n"/>
      <c r="C130" s="12" t="n"/>
      <c r="D130" s="12" t="n"/>
      <c r="E130" s="13" t="n"/>
      <c r="F130" s="13" t="n"/>
      <c r="G130" s="13" t="n"/>
      <c r="H130" s="36" t="n"/>
      <c r="I130" s="36" t="n"/>
      <c r="J130" s="37" t="n"/>
      <c r="K130" s="16" t="n"/>
      <c r="L130" s="40">
        <f>IF(OR($A130="",$J130="",$K130=""),"",IFERROR($J130*(1+$K130),""))</f>
        <v/>
      </c>
      <c r="M130" s="36" t="n"/>
      <c r="N130" s="41">
        <f>IF(OR($A130="",$I130=""),"",IFERROR($I130-Assumptions!$B$6,""))</f>
        <v/>
      </c>
      <c r="O130" s="13" t="n"/>
      <c r="P130" s="36" t="n"/>
      <c r="Q130" s="36" t="n"/>
      <c r="R130" s="36" t="n"/>
      <c r="S130" s="37" t="n"/>
      <c r="T130" s="24">
        <f>IF(OR($A130="",$I130=""),"",IFERROR($I130-TODAY(),""))</f>
        <v/>
      </c>
      <c r="U130" s="25">
        <f>IF($A130="","",IF($O130="Renewed","Completed",IF($O130="Lost","Closed",IF($I130="","Missing Date",IF($T130&lt;0,"Expired - Check",IF($T130&lt;=Assumptions!$B$7,"Urgent",IF($T130&lt;=Assumptions!$B$5,"Review Window","Later")))))))</f>
        <v/>
      </c>
      <c r="V130" s="26">
        <f>IF($A130="","",IF($O130="Renewed",IF(OR($Q130="",$R130="",$S130=""),"Complete renewed terms","No open renewal action"),IF($O130="Lost","No open renewal action",IF($I130="","Enter expiration date",IF($I130&lt;TODAY(),"Human check: expired agreement",IF(AND($M130="",$T130&lt;=Assumptions!$B$5),"Plan customer outreach",IF(AND($N130&lt;TODAY(),$P130=""),"Human check: decision overdue",IF($T130&lt;=Assumptions!$B$7,"Human check: urgent renewal",IF($T130&lt;=Assumptions!$B$5,"Review pricing and next step","Monitor")))))))))</f>
        <v/>
      </c>
      <c r="X130">
        <f>IFERROR(IF(Assumptions!D130="","",Assumptions!D130),"")</f>
        <v/>
      </c>
      <c r="Y130">
        <f>IFERROR(IF(Assumptions!E130="","",Assumptions!E130),"")</f>
        <v/>
      </c>
      <c r="Z130">
        <f>IFERROR(IF(Assumptions!F130="","",Assumptions!F130),"")</f>
        <v/>
      </c>
      <c r="AA130">
        <f>IFERROR(IF(Assumptions!G130="","",Assumptions!G130),"")</f>
        <v/>
      </c>
      <c r="AB130">
        <f>IFERROR(IF(Assumptions!H130="","",Assumptions!H130),"")</f>
        <v/>
      </c>
      <c r="AC130">
        <f>IFERROR(IF(Assumptions!I130="","",Assumptions!I130),"")</f>
        <v/>
      </c>
    </row>
    <row r="131">
      <c r="A131" s="12" t="n"/>
      <c r="B131" s="12" t="n"/>
      <c r="C131" s="12" t="n"/>
      <c r="D131" s="12" t="n"/>
      <c r="E131" s="13" t="n"/>
      <c r="F131" s="13" t="n"/>
      <c r="G131" s="13" t="n"/>
      <c r="H131" s="36" t="n"/>
      <c r="I131" s="36" t="n"/>
      <c r="J131" s="37" t="n"/>
      <c r="K131" s="16" t="n"/>
      <c r="L131" s="38">
        <f>IF(OR($A131="",$J131="",$K131=""),"",IFERROR($J131*(1+$K131),""))</f>
        <v/>
      </c>
      <c r="M131" s="36" t="n"/>
      <c r="N131" s="39">
        <f>IF(OR($A131="",$I131=""),"",IFERROR($I131-Assumptions!$B$6,""))</f>
        <v/>
      </c>
      <c r="O131" s="13" t="n"/>
      <c r="P131" s="36" t="n"/>
      <c r="Q131" s="36" t="n"/>
      <c r="R131" s="36" t="n"/>
      <c r="S131" s="37" t="n"/>
      <c r="T131" s="19">
        <f>IF(OR($A131="",$I131=""),"",IFERROR($I131-TODAY(),""))</f>
        <v/>
      </c>
      <c r="U131" s="20">
        <f>IF($A131="","",IF($O131="Renewed","Completed",IF($O131="Lost","Closed",IF($I131="","Missing Date",IF($T131&lt;0,"Expired - Check",IF($T131&lt;=Assumptions!$B$7,"Urgent",IF($T131&lt;=Assumptions!$B$5,"Review Window","Later")))))))</f>
        <v/>
      </c>
      <c r="V131" s="21">
        <f>IF($A131="","",IF($O131="Renewed",IF(OR($Q131="",$R131="",$S131=""),"Complete renewed terms","No open renewal action"),IF($O131="Lost","No open renewal action",IF($I131="","Enter expiration date",IF($I131&lt;TODAY(),"Human check: expired agreement",IF(AND($M131="",$T131&lt;=Assumptions!$B$5),"Plan customer outreach",IF(AND($N131&lt;TODAY(),$P131=""),"Human check: decision overdue",IF($T131&lt;=Assumptions!$B$7,"Human check: urgent renewal",IF($T131&lt;=Assumptions!$B$5,"Review pricing and next step","Monitor")))))))))</f>
        <v/>
      </c>
      <c r="X131">
        <f>IFERROR(IF(Assumptions!D131="","",Assumptions!D131),"")</f>
        <v/>
      </c>
      <c r="Y131">
        <f>IFERROR(IF(Assumptions!E131="","",Assumptions!E131),"")</f>
        <v/>
      </c>
      <c r="Z131">
        <f>IFERROR(IF(Assumptions!F131="","",Assumptions!F131),"")</f>
        <v/>
      </c>
      <c r="AA131">
        <f>IFERROR(IF(Assumptions!G131="","",Assumptions!G131),"")</f>
        <v/>
      </c>
      <c r="AB131">
        <f>IFERROR(IF(Assumptions!H131="","",Assumptions!H131),"")</f>
        <v/>
      </c>
      <c r="AC131">
        <f>IFERROR(IF(Assumptions!I131="","",Assumptions!I131),"")</f>
        <v/>
      </c>
    </row>
    <row r="132">
      <c r="A132" s="12" t="n"/>
      <c r="B132" s="12" t="n"/>
      <c r="C132" s="12" t="n"/>
      <c r="D132" s="12" t="n"/>
      <c r="E132" s="13" t="n"/>
      <c r="F132" s="13" t="n"/>
      <c r="G132" s="13" t="n"/>
      <c r="H132" s="36" t="n"/>
      <c r="I132" s="36" t="n"/>
      <c r="J132" s="37" t="n"/>
      <c r="K132" s="16" t="n"/>
      <c r="L132" s="40">
        <f>IF(OR($A132="",$J132="",$K132=""),"",IFERROR($J132*(1+$K132),""))</f>
        <v/>
      </c>
      <c r="M132" s="36" t="n"/>
      <c r="N132" s="41">
        <f>IF(OR($A132="",$I132=""),"",IFERROR($I132-Assumptions!$B$6,""))</f>
        <v/>
      </c>
      <c r="O132" s="13" t="n"/>
      <c r="P132" s="36" t="n"/>
      <c r="Q132" s="36" t="n"/>
      <c r="R132" s="36" t="n"/>
      <c r="S132" s="37" t="n"/>
      <c r="T132" s="24">
        <f>IF(OR($A132="",$I132=""),"",IFERROR($I132-TODAY(),""))</f>
        <v/>
      </c>
      <c r="U132" s="25">
        <f>IF($A132="","",IF($O132="Renewed","Completed",IF($O132="Lost","Closed",IF($I132="","Missing Date",IF($T132&lt;0,"Expired - Check",IF($T132&lt;=Assumptions!$B$7,"Urgent",IF($T132&lt;=Assumptions!$B$5,"Review Window","Later")))))))</f>
        <v/>
      </c>
      <c r="V132" s="26">
        <f>IF($A132="","",IF($O132="Renewed",IF(OR($Q132="",$R132="",$S132=""),"Complete renewed terms","No open renewal action"),IF($O132="Lost","No open renewal action",IF($I132="","Enter expiration date",IF($I132&lt;TODAY(),"Human check: expired agreement",IF(AND($M132="",$T132&lt;=Assumptions!$B$5),"Plan customer outreach",IF(AND($N132&lt;TODAY(),$P132=""),"Human check: decision overdue",IF($T132&lt;=Assumptions!$B$7,"Human check: urgent renewal",IF($T132&lt;=Assumptions!$B$5,"Review pricing and next step","Monitor")))))))))</f>
        <v/>
      </c>
      <c r="X132">
        <f>IFERROR(IF(Assumptions!D132="","",Assumptions!D132),"")</f>
        <v/>
      </c>
      <c r="Y132">
        <f>IFERROR(IF(Assumptions!E132="","",Assumptions!E132),"")</f>
        <v/>
      </c>
      <c r="Z132">
        <f>IFERROR(IF(Assumptions!F132="","",Assumptions!F132),"")</f>
        <v/>
      </c>
      <c r="AA132">
        <f>IFERROR(IF(Assumptions!G132="","",Assumptions!G132),"")</f>
        <v/>
      </c>
      <c r="AB132">
        <f>IFERROR(IF(Assumptions!H132="","",Assumptions!H132),"")</f>
        <v/>
      </c>
      <c r="AC132">
        <f>IFERROR(IF(Assumptions!I132="","",Assumptions!I132),"")</f>
        <v/>
      </c>
    </row>
    <row r="133">
      <c r="A133" s="12" t="n"/>
      <c r="B133" s="12" t="n"/>
      <c r="C133" s="12" t="n"/>
      <c r="D133" s="12" t="n"/>
      <c r="E133" s="13" t="n"/>
      <c r="F133" s="13" t="n"/>
      <c r="G133" s="13" t="n"/>
      <c r="H133" s="36" t="n"/>
      <c r="I133" s="36" t="n"/>
      <c r="J133" s="37" t="n"/>
      <c r="K133" s="16" t="n"/>
      <c r="L133" s="38">
        <f>IF(OR($A133="",$J133="",$K133=""),"",IFERROR($J133*(1+$K133),""))</f>
        <v/>
      </c>
      <c r="M133" s="36" t="n"/>
      <c r="N133" s="39">
        <f>IF(OR($A133="",$I133=""),"",IFERROR($I133-Assumptions!$B$6,""))</f>
        <v/>
      </c>
      <c r="O133" s="13" t="n"/>
      <c r="P133" s="36" t="n"/>
      <c r="Q133" s="36" t="n"/>
      <c r="R133" s="36" t="n"/>
      <c r="S133" s="37" t="n"/>
      <c r="T133" s="19">
        <f>IF(OR($A133="",$I133=""),"",IFERROR($I133-TODAY(),""))</f>
        <v/>
      </c>
      <c r="U133" s="20">
        <f>IF($A133="","",IF($O133="Renewed","Completed",IF($O133="Lost","Closed",IF($I133="","Missing Date",IF($T133&lt;0,"Expired - Check",IF($T133&lt;=Assumptions!$B$7,"Urgent",IF($T133&lt;=Assumptions!$B$5,"Review Window","Later")))))))</f>
        <v/>
      </c>
      <c r="V133" s="21">
        <f>IF($A133="","",IF($O133="Renewed",IF(OR($Q133="",$R133="",$S133=""),"Complete renewed terms","No open renewal action"),IF($O133="Lost","No open renewal action",IF($I133="","Enter expiration date",IF($I133&lt;TODAY(),"Human check: expired agreement",IF(AND($M133="",$T133&lt;=Assumptions!$B$5),"Plan customer outreach",IF(AND($N133&lt;TODAY(),$P133=""),"Human check: decision overdue",IF($T133&lt;=Assumptions!$B$7,"Human check: urgent renewal",IF($T133&lt;=Assumptions!$B$5,"Review pricing and next step","Monitor")))))))))</f>
        <v/>
      </c>
      <c r="X133">
        <f>IFERROR(IF(Assumptions!D133="","",Assumptions!D133),"")</f>
        <v/>
      </c>
      <c r="Y133">
        <f>IFERROR(IF(Assumptions!E133="","",Assumptions!E133),"")</f>
        <v/>
      </c>
      <c r="Z133">
        <f>IFERROR(IF(Assumptions!F133="","",Assumptions!F133),"")</f>
        <v/>
      </c>
      <c r="AA133">
        <f>IFERROR(IF(Assumptions!G133="","",Assumptions!G133),"")</f>
        <v/>
      </c>
      <c r="AB133">
        <f>IFERROR(IF(Assumptions!H133="","",Assumptions!H133),"")</f>
        <v/>
      </c>
      <c r="AC133">
        <f>IFERROR(IF(Assumptions!I133="","",Assumptions!I133),"")</f>
        <v/>
      </c>
    </row>
    <row r="134">
      <c r="A134" s="12" t="n"/>
      <c r="B134" s="12" t="n"/>
      <c r="C134" s="12" t="n"/>
      <c r="D134" s="12" t="n"/>
      <c r="E134" s="13" t="n"/>
      <c r="F134" s="13" t="n"/>
      <c r="G134" s="13" t="n"/>
      <c r="H134" s="36" t="n"/>
      <c r="I134" s="36" t="n"/>
      <c r="J134" s="37" t="n"/>
      <c r="K134" s="16" t="n"/>
      <c r="L134" s="40">
        <f>IF(OR($A134="",$J134="",$K134=""),"",IFERROR($J134*(1+$K134),""))</f>
        <v/>
      </c>
      <c r="M134" s="36" t="n"/>
      <c r="N134" s="41">
        <f>IF(OR($A134="",$I134=""),"",IFERROR($I134-Assumptions!$B$6,""))</f>
        <v/>
      </c>
      <c r="O134" s="13" t="n"/>
      <c r="P134" s="36" t="n"/>
      <c r="Q134" s="36" t="n"/>
      <c r="R134" s="36" t="n"/>
      <c r="S134" s="37" t="n"/>
      <c r="T134" s="24">
        <f>IF(OR($A134="",$I134=""),"",IFERROR($I134-TODAY(),""))</f>
        <v/>
      </c>
      <c r="U134" s="25">
        <f>IF($A134="","",IF($O134="Renewed","Completed",IF($O134="Lost","Closed",IF($I134="","Missing Date",IF($T134&lt;0,"Expired - Check",IF($T134&lt;=Assumptions!$B$7,"Urgent",IF($T134&lt;=Assumptions!$B$5,"Review Window","Later")))))))</f>
        <v/>
      </c>
      <c r="V134" s="26">
        <f>IF($A134="","",IF($O134="Renewed",IF(OR($Q134="",$R134="",$S134=""),"Complete renewed terms","No open renewal action"),IF($O134="Lost","No open renewal action",IF($I134="","Enter expiration date",IF($I134&lt;TODAY(),"Human check: expired agreement",IF(AND($M134="",$T134&lt;=Assumptions!$B$5),"Plan customer outreach",IF(AND($N134&lt;TODAY(),$P134=""),"Human check: decision overdue",IF($T134&lt;=Assumptions!$B$7,"Human check: urgent renewal",IF($T134&lt;=Assumptions!$B$5,"Review pricing and next step","Monitor")))))))))</f>
        <v/>
      </c>
      <c r="X134">
        <f>IFERROR(IF(Assumptions!D134="","",Assumptions!D134),"")</f>
        <v/>
      </c>
      <c r="Y134">
        <f>IFERROR(IF(Assumptions!E134="","",Assumptions!E134),"")</f>
        <v/>
      </c>
      <c r="Z134">
        <f>IFERROR(IF(Assumptions!F134="","",Assumptions!F134),"")</f>
        <v/>
      </c>
      <c r="AA134">
        <f>IFERROR(IF(Assumptions!G134="","",Assumptions!G134),"")</f>
        <v/>
      </c>
      <c r="AB134">
        <f>IFERROR(IF(Assumptions!H134="","",Assumptions!H134),"")</f>
        <v/>
      </c>
      <c r="AC134">
        <f>IFERROR(IF(Assumptions!I134="","",Assumptions!I134),"")</f>
        <v/>
      </c>
    </row>
    <row r="135">
      <c r="A135" s="12" t="n"/>
      <c r="B135" s="12" t="n"/>
      <c r="C135" s="12" t="n"/>
      <c r="D135" s="12" t="n"/>
      <c r="E135" s="13" t="n"/>
      <c r="F135" s="13" t="n"/>
      <c r="G135" s="13" t="n"/>
      <c r="H135" s="36" t="n"/>
      <c r="I135" s="36" t="n"/>
      <c r="J135" s="37" t="n"/>
      <c r="K135" s="16" t="n"/>
      <c r="L135" s="38">
        <f>IF(OR($A135="",$J135="",$K135=""),"",IFERROR($J135*(1+$K135),""))</f>
        <v/>
      </c>
      <c r="M135" s="36" t="n"/>
      <c r="N135" s="39">
        <f>IF(OR($A135="",$I135=""),"",IFERROR($I135-Assumptions!$B$6,""))</f>
        <v/>
      </c>
      <c r="O135" s="13" t="n"/>
      <c r="P135" s="36" t="n"/>
      <c r="Q135" s="36" t="n"/>
      <c r="R135" s="36" t="n"/>
      <c r="S135" s="37" t="n"/>
      <c r="T135" s="19">
        <f>IF(OR($A135="",$I135=""),"",IFERROR($I135-TODAY(),""))</f>
        <v/>
      </c>
      <c r="U135" s="20">
        <f>IF($A135="","",IF($O135="Renewed","Completed",IF($O135="Lost","Closed",IF($I135="","Missing Date",IF($T135&lt;0,"Expired - Check",IF($T135&lt;=Assumptions!$B$7,"Urgent",IF($T135&lt;=Assumptions!$B$5,"Review Window","Later")))))))</f>
        <v/>
      </c>
      <c r="V135" s="21">
        <f>IF($A135="","",IF($O135="Renewed",IF(OR($Q135="",$R135="",$S135=""),"Complete renewed terms","No open renewal action"),IF($O135="Lost","No open renewal action",IF($I135="","Enter expiration date",IF($I135&lt;TODAY(),"Human check: expired agreement",IF(AND($M135="",$T135&lt;=Assumptions!$B$5),"Plan customer outreach",IF(AND($N135&lt;TODAY(),$P135=""),"Human check: decision overdue",IF($T135&lt;=Assumptions!$B$7,"Human check: urgent renewal",IF($T135&lt;=Assumptions!$B$5,"Review pricing and next step","Monitor")))))))))</f>
        <v/>
      </c>
      <c r="X135">
        <f>IFERROR(IF(Assumptions!D135="","",Assumptions!D135),"")</f>
        <v/>
      </c>
      <c r="Y135">
        <f>IFERROR(IF(Assumptions!E135="","",Assumptions!E135),"")</f>
        <v/>
      </c>
      <c r="Z135">
        <f>IFERROR(IF(Assumptions!F135="","",Assumptions!F135),"")</f>
        <v/>
      </c>
      <c r="AA135">
        <f>IFERROR(IF(Assumptions!G135="","",Assumptions!G135),"")</f>
        <v/>
      </c>
      <c r="AB135">
        <f>IFERROR(IF(Assumptions!H135="","",Assumptions!H135),"")</f>
        <v/>
      </c>
      <c r="AC135">
        <f>IFERROR(IF(Assumptions!I135="","",Assumptions!I135),"")</f>
        <v/>
      </c>
    </row>
    <row r="136">
      <c r="A136" s="12" t="n"/>
      <c r="B136" s="12" t="n"/>
      <c r="C136" s="12" t="n"/>
      <c r="D136" s="12" t="n"/>
      <c r="E136" s="13" t="n"/>
      <c r="F136" s="13" t="n"/>
      <c r="G136" s="13" t="n"/>
      <c r="H136" s="36" t="n"/>
      <c r="I136" s="36" t="n"/>
      <c r="J136" s="37" t="n"/>
      <c r="K136" s="16" t="n"/>
      <c r="L136" s="40">
        <f>IF(OR($A136="",$J136="",$K136=""),"",IFERROR($J136*(1+$K136),""))</f>
        <v/>
      </c>
      <c r="M136" s="36" t="n"/>
      <c r="N136" s="41">
        <f>IF(OR($A136="",$I136=""),"",IFERROR($I136-Assumptions!$B$6,""))</f>
        <v/>
      </c>
      <c r="O136" s="13" t="n"/>
      <c r="P136" s="36" t="n"/>
      <c r="Q136" s="36" t="n"/>
      <c r="R136" s="36" t="n"/>
      <c r="S136" s="37" t="n"/>
      <c r="T136" s="24">
        <f>IF(OR($A136="",$I136=""),"",IFERROR($I136-TODAY(),""))</f>
        <v/>
      </c>
      <c r="U136" s="25">
        <f>IF($A136="","",IF($O136="Renewed","Completed",IF($O136="Lost","Closed",IF($I136="","Missing Date",IF($T136&lt;0,"Expired - Check",IF($T136&lt;=Assumptions!$B$7,"Urgent",IF($T136&lt;=Assumptions!$B$5,"Review Window","Later")))))))</f>
        <v/>
      </c>
      <c r="V136" s="26">
        <f>IF($A136="","",IF($O136="Renewed",IF(OR($Q136="",$R136="",$S136=""),"Complete renewed terms","No open renewal action"),IF($O136="Lost","No open renewal action",IF($I136="","Enter expiration date",IF($I136&lt;TODAY(),"Human check: expired agreement",IF(AND($M136="",$T136&lt;=Assumptions!$B$5),"Plan customer outreach",IF(AND($N136&lt;TODAY(),$P136=""),"Human check: decision overdue",IF($T136&lt;=Assumptions!$B$7,"Human check: urgent renewal",IF($T136&lt;=Assumptions!$B$5,"Review pricing and next step","Monitor")))))))))</f>
        <v/>
      </c>
      <c r="X136">
        <f>IFERROR(IF(Assumptions!D136="","",Assumptions!D136),"")</f>
        <v/>
      </c>
      <c r="Y136">
        <f>IFERROR(IF(Assumptions!E136="","",Assumptions!E136),"")</f>
        <v/>
      </c>
      <c r="Z136">
        <f>IFERROR(IF(Assumptions!F136="","",Assumptions!F136),"")</f>
        <v/>
      </c>
      <c r="AA136">
        <f>IFERROR(IF(Assumptions!G136="","",Assumptions!G136),"")</f>
        <v/>
      </c>
      <c r="AB136">
        <f>IFERROR(IF(Assumptions!H136="","",Assumptions!H136),"")</f>
        <v/>
      </c>
      <c r="AC136">
        <f>IFERROR(IF(Assumptions!I136="","",Assumptions!I136),"")</f>
        <v/>
      </c>
    </row>
    <row r="137">
      <c r="A137" s="12" t="n"/>
      <c r="B137" s="12" t="n"/>
      <c r="C137" s="12" t="n"/>
      <c r="D137" s="12" t="n"/>
      <c r="E137" s="13" t="n"/>
      <c r="F137" s="13" t="n"/>
      <c r="G137" s="13" t="n"/>
      <c r="H137" s="36" t="n"/>
      <c r="I137" s="36" t="n"/>
      <c r="J137" s="37" t="n"/>
      <c r="K137" s="16" t="n"/>
      <c r="L137" s="38">
        <f>IF(OR($A137="",$J137="",$K137=""),"",IFERROR($J137*(1+$K137),""))</f>
        <v/>
      </c>
      <c r="M137" s="36" t="n"/>
      <c r="N137" s="39">
        <f>IF(OR($A137="",$I137=""),"",IFERROR($I137-Assumptions!$B$6,""))</f>
        <v/>
      </c>
      <c r="O137" s="13" t="n"/>
      <c r="P137" s="36" t="n"/>
      <c r="Q137" s="36" t="n"/>
      <c r="R137" s="36" t="n"/>
      <c r="S137" s="37" t="n"/>
      <c r="T137" s="19">
        <f>IF(OR($A137="",$I137=""),"",IFERROR($I137-TODAY(),""))</f>
        <v/>
      </c>
      <c r="U137" s="20">
        <f>IF($A137="","",IF($O137="Renewed","Completed",IF($O137="Lost","Closed",IF($I137="","Missing Date",IF($T137&lt;0,"Expired - Check",IF($T137&lt;=Assumptions!$B$7,"Urgent",IF($T137&lt;=Assumptions!$B$5,"Review Window","Later")))))))</f>
        <v/>
      </c>
      <c r="V137" s="21">
        <f>IF($A137="","",IF($O137="Renewed",IF(OR($Q137="",$R137="",$S137=""),"Complete renewed terms","No open renewal action"),IF($O137="Lost","No open renewal action",IF($I137="","Enter expiration date",IF($I137&lt;TODAY(),"Human check: expired agreement",IF(AND($M137="",$T137&lt;=Assumptions!$B$5),"Plan customer outreach",IF(AND($N137&lt;TODAY(),$P137=""),"Human check: decision overdue",IF($T137&lt;=Assumptions!$B$7,"Human check: urgent renewal",IF($T137&lt;=Assumptions!$B$5,"Review pricing and next step","Monitor")))))))))</f>
        <v/>
      </c>
      <c r="X137">
        <f>IFERROR(IF(Assumptions!D137="","",Assumptions!D137),"")</f>
        <v/>
      </c>
      <c r="Y137">
        <f>IFERROR(IF(Assumptions!E137="","",Assumptions!E137),"")</f>
        <v/>
      </c>
      <c r="Z137">
        <f>IFERROR(IF(Assumptions!F137="","",Assumptions!F137),"")</f>
        <v/>
      </c>
      <c r="AA137">
        <f>IFERROR(IF(Assumptions!G137="","",Assumptions!G137),"")</f>
        <v/>
      </c>
      <c r="AB137">
        <f>IFERROR(IF(Assumptions!H137="","",Assumptions!H137),"")</f>
        <v/>
      </c>
      <c r="AC137">
        <f>IFERROR(IF(Assumptions!I137="","",Assumptions!I137),"")</f>
        <v/>
      </c>
    </row>
    <row r="138">
      <c r="A138" s="12" t="n"/>
      <c r="B138" s="12" t="n"/>
      <c r="C138" s="12" t="n"/>
      <c r="D138" s="12" t="n"/>
      <c r="E138" s="13" t="n"/>
      <c r="F138" s="13" t="n"/>
      <c r="G138" s="13" t="n"/>
      <c r="H138" s="36" t="n"/>
      <c r="I138" s="36" t="n"/>
      <c r="J138" s="37" t="n"/>
      <c r="K138" s="16" t="n"/>
      <c r="L138" s="40">
        <f>IF(OR($A138="",$J138="",$K138=""),"",IFERROR($J138*(1+$K138),""))</f>
        <v/>
      </c>
      <c r="M138" s="36" t="n"/>
      <c r="N138" s="41">
        <f>IF(OR($A138="",$I138=""),"",IFERROR($I138-Assumptions!$B$6,""))</f>
        <v/>
      </c>
      <c r="O138" s="13" t="n"/>
      <c r="P138" s="36" t="n"/>
      <c r="Q138" s="36" t="n"/>
      <c r="R138" s="36" t="n"/>
      <c r="S138" s="37" t="n"/>
      <c r="T138" s="24">
        <f>IF(OR($A138="",$I138=""),"",IFERROR($I138-TODAY(),""))</f>
        <v/>
      </c>
      <c r="U138" s="25">
        <f>IF($A138="","",IF($O138="Renewed","Completed",IF($O138="Lost","Closed",IF($I138="","Missing Date",IF($T138&lt;0,"Expired - Check",IF($T138&lt;=Assumptions!$B$7,"Urgent",IF($T138&lt;=Assumptions!$B$5,"Review Window","Later")))))))</f>
        <v/>
      </c>
      <c r="V138" s="26">
        <f>IF($A138="","",IF($O138="Renewed",IF(OR($Q138="",$R138="",$S138=""),"Complete renewed terms","No open renewal action"),IF($O138="Lost","No open renewal action",IF($I138="","Enter expiration date",IF($I138&lt;TODAY(),"Human check: expired agreement",IF(AND($M138="",$T138&lt;=Assumptions!$B$5),"Plan customer outreach",IF(AND($N138&lt;TODAY(),$P138=""),"Human check: decision overdue",IF($T138&lt;=Assumptions!$B$7,"Human check: urgent renewal",IF($T138&lt;=Assumptions!$B$5,"Review pricing and next step","Monitor")))))))))</f>
        <v/>
      </c>
      <c r="X138">
        <f>IFERROR(IF(Assumptions!D138="","",Assumptions!D138),"")</f>
        <v/>
      </c>
      <c r="Y138">
        <f>IFERROR(IF(Assumptions!E138="","",Assumptions!E138),"")</f>
        <v/>
      </c>
      <c r="Z138">
        <f>IFERROR(IF(Assumptions!F138="","",Assumptions!F138),"")</f>
        <v/>
      </c>
      <c r="AA138">
        <f>IFERROR(IF(Assumptions!G138="","",Assumptions!G138),"")</f>
        <v/>
      </c>
      <c r="AB138">
        <f>IFERROR(IF(Assumptions!H138="","",Assumptions!H138),"")</f>
        <v/>
      </c>
      <c r="AC138">
        <f>IFERROR(IF(Assumptions!I138="","",Assumptions!I138),"")</f>
        <v/>
      </c>
    </row>
    <row r="139">
      <c r="A139" s="12" t="n"/>
      <c r="B139" s="12" t="n"/>
      <c r="C139" s="12" t="n"/>
      <c r="D139" s="12" t="n"/>
      <c r="E139" s="13" t="n"/>
      <c r="F139" s="13" t="n"/>
      <c r="G139" s="13" t="n"/>
      <c r="H139" s="36" t="n"/>
      <c r="I139" s="36" t="n"/>
      <c r="J139" s="37" t="n"/>
      <c r="K139" s="16" t="n"/>
      <c r="L139" s="38">
        <f>IF(OR($A139="",$J139="",$K139=""),"",IFERROR($J139*(1+$K139),""))</f>
        <v/>
      </c>
      <c r="M139" s="36" t="n"/>
      <c r="N139" s="39">
        <f>IF(OR($A139="",$I139=""),"",IFERROR($I139-Assumptions!$B$6,""))</f>
        <v/>
      </c>
      <c r="O139" s="13" t="n"/>
      <c r="P139" s="36" t="n"/>
      <c r="Q139" s="36" t="n"/>
      <c r="R139" s="36" t="n"/>
      <c r="S139" s="37" t="n"/>
      <c r="T139" s="19">
        <f>IF(OR($A139="",$I139=""),"",IFERROR($I139-TODAY(),""))</f>
        <v/>
      </c>
      <c r="U139" s="20">
        <f>IF($A139="","",IF($O139="Renewed","Completed",IF($O139="Lost","Closed",IF($I139="","Missing Date",IF($T139&lt;0,"Expired - Check",IF($T139&lt;=Assumptions!$B$7,"Urgent",IF($T139&lt;=Assumptions!$B$5,"Review Window","Later")))))))</f>
        <v/>
      </c>
      <c r="V139" s="21">
        <f>IF($A139="","",IF($O139="Renewed",IF(OR($Q139="",$R139="",$S139=""),"Complete renewed terms","No open renewal action"),IF($O139="Lost","No open renewal action",IF($I139="","Enter expiration date",IF($I139&lt;TODAY(),"Human check: expired agreement",IF(AND($M139="",$T139&lt;=Assumptions!$B$5),"Plan customer outreach",IF(AND($N139&lt;TODAY(),$P139=""),"Human check: decision overdue",IF($T139&lt;=Assumptions!$B$7,"Human check: urgent renewal",IF($T139&lt;=Assumptions!$B$5,"Review pricing and next step","Monitor")))))))))</f>
        <v/>
      </c>
      <c r="X139">
        <f>IFERROR(IF(Assumptions!D139="","",Assumptions!D139),"")</f>
        <v/>
      </c>
      <c r="Y139">
        <f>IFERROR(IF(Assumptions!E139="","",Assumptions!E139),"")</f>
        <v/>
      </c>
      <c r="Z139">
        <f>IFERROR(IF(Assumptions!F139="","",Assumptions!F139),"")</f>
        <v/>
      </c>
      <c r="AA139">
        <f>IFERROR(IF(Assumptions!G139="","",Assumptions!G139),"")</f>
        <v/>
      </c>
      <c r="AB139">
        <f>IFERROR(IF(Assumptions!H139="","",Assumptions!H139),"")</f>
        <v/>
      </c>
      <c r="AC139">
        <f>IFERROR(IF(Assumptions!I139="","",Assumptions!I139),"")</f>
        <v/>
      </c>
    </row>
    <row r="140">
      <c r="A140" s="12" t="n"/>
      <c r="B140" s="12" t="n"/>
      <c r="C140" s="12" t="n"/>
      <c r="D140" s="12" t="n"/>
      <c r="E140" s="13" t="n"/>
      <c r="F140" s="13" t="n"/>
      <c r="G140" s="13" t="n"/>
      <c r="H140" s="36" t="n"/>
      <c r="I140" s="36" t="n"/>
      <c r="J140" s="37" t="n"/>
      <c r="K140" s="16" t="n"/>
      <c r="L140" s="40">
        <f>IF(OR($A140="",$J140="",$K140=""),"",IFERROR($J140*(1+$K140),""))</f>
        <v/>
      </c>
      <c r="M140" s="36" t="n"/>
      <c r="N140" s="41">
        <f>IF(OR($A140="",$I140=""),"",IFERROR($I140-Assumptions!$B$6,""))</f>
        <v/>
      </c>
      <c r="O140" s="13" t="n"/>
      <c r="P140" s="36" t="n"/>
      <c r="Q140" s="36" t="n"/>
      <c r="R140" s="36" t="n"/>
      <c r="S140" s="37" t="n"/>
      <c r="T140" s="24">
        <f>IF(OR($A140="",$I140=""),"",IFERROR($I140-TODAY(),""))</f>
        <v/>
      </c>
      <c r="U140" s="25">
        <f>IF($A140="","",IF($O140="Renewed","Completed",IF($O140="Lost","Closed",IF($I140="","Missing Date",IF($T140&lt;0,"Expired - Check",IF($T140&lt;=Assumptions!$B$7,"Urgent",IF($T140&lt;=Assumptions!$B$5,"Review Window","Later")))))))</f>
        <v/>
      </c>
      <c r="V140" s="26">
        <f>IF($A140="","",IF($O140="Renewed",IF(OR($Q140="",$R140="",$S140=""),"Complete renewed terms","No open renewal action"),IF($O140="Lost","No open renewal action",IF($I140="","Enter expiration date",IF($I140&lt;TODAY(),"Human check: expired agreement",IF(AND($M140="",$T140&lt;=Assumptions!$B$5),"Plan customer outreach",IF(AND($N140&lt;TODAY(),$P140=""),"Human check: decision overdue",IF($T140&lt;=Assumptions!$B$7,"Human check: urgent renewal",IF($T140&lt;=Assumptions!$B$5,"Review pricing and next step","Monitor")))))))))</f>
        <v/>
      </c>
      <c r="X140">
        <f>IFERROR(IF(Assumptions!D140="","",Assumptions!D140),"")</f>
        <v/>
      </c>
      <c r="Y140">
        <f>IFERROR(IF(Assumptions!E140="","",Assumptions!E140),"")</f>
        <v/>
      </c>
      <c r="Z140">
        <f>IFERROR(IF(Assumptions!F140="","",Assumptions!F140),"")</f>
        <v/>
      </c>
      <c r="AA140">
        <f>IFERROR(IF(Assumptions!G140="","",Assumptions!G140),"")</f>
        <v/>
      </c>
      <c r="AB140">
        <f>IFERROR(IF(Assumptions!H140="","",Assumptions!H140),"")</f>
        <v/>
      </c>
      <c r="AC140">
        <f>IFERROR(IF(Assumptions!I140="","",Assumptions!I140),"")</f>
        <v/>
      </c>
    </row>
    <row r="141">
      <c r="A141" s="12" t="n"/>
      <c r="B141" s="12" t="n"/>
      <c r="C141" s="12" t="n"/>
      <c r="D141" s="12" t="n"/>
      <c r="E141" s="13" t="n"/>
      <c r="F141" s="13" t="n"/>
      <c r="G141" s="13" t="n"/>
      <c r="H141" s="36" t="n"/>
      <c r="I141" s="36" t="n"/>
      <c r="J141" s="37" t="n"/>
      <c r="K141" s="16" t="n"/>
      <c r="L141" s="38">
        <f>IF(OR($A141="",$J141="",$K141=""),"",IFERROR($J141*(1+$K141),""))</f>
        <v/>
      </c>
      <c r="M141" s="36" t="n"/>
      <c r="N141" s="39">
        <f>IF(OR($A141="",$I141=""),"",IFERROR($I141-Assumptions!$B$6,""))</f>
        <v/>
      </c>
      <c r="O141" s="13" t="n"/>
      <c r="P141" s="36" t="n"/>
      <c r="Q141" s="36" t="n"/>
      <c r="R141" s="36" t="n"/>
      <c r="S141" s="37" t="n"/>
      <c r="T141" s="19">
        <f>IF(OR($A141="",$I141=""),"",IFERROR($I141-TODAY(),""))</f>
        <v/>
      </c>
      <c r="U141" s="20">
        <f>IF($A141="","",IF($O141="Renewed","Completed",IF($O141="Lost","Closed",IF($I141="","Missing Date",IF($T141&lt;0,"Expired - Check",IF($T141&lt;=Assumptions!$B$7,"Urgent",IF($T141&lt;=Assumptions!$B$5,"Review Window","Later")))))))</f>
        <v/>
      </c>
      <c r="V141" s="21">
        <f>IF($A141="","",IF($O141="Renewed",IF(OR($Q141="",$R141="",$S141=""),"Complete renewed terms","No open renewal action"),IF($O141="Lost","No open renewal action",IF($I141="","Enter expiration date",IF($I141&lt;TODAY(),"Human check: expired agreement",IF(AND($M141="",$T141&lt;=Assumptions!$B$5),"Plan customer outreach",IF(AND($N141&lt;TODAY(),$P141=""),"Human check: decision overdue",IF($T141&lt;=Assumptions!$B$7,"Human check: urgent renewal",IF($T141&lt;=Assumptions!$B$5,"Review pricing and next step","Monitor")))))))))</f>
        <v/>
      </c>
      <c r="X141">
        <f>IFERROR(IF(Assumptions!D141="","",Assumptions!D141),"")</f>
        <v/>
      </c>
      <c r="Y141">
        <f>IFERROR(IF(Assumptions!E141="","",Assumptions!E141),"")</f>
        <v/>
      </c>
      <c r="Z141">
        <f>IFERROR(IF(Assumptions!F141="","",Assumptions!F141),"")</f>
        <v/>
      </c>
      <c r="AA141">
        <f>IFERROR(IF(Assumptions!G141="","",Assumptions!G141),"")</f>
        <v/>
      </c>
      <c r="AB141">
        <f>IFERROR(IF(Assumptions!H141="","",Assumptions!H141),"")</f>
        <v/>
      </c>
      <c r="AC141">
        <f>IFERROR(IF(Assumptions!I141="","",Assumptions!I141),"")</f>
        <v/>
      </c>
    </row>
    <row r="142">
      <c r="A142" s="12" t="n"/>
      <c r="B142" s="12" t="n"/>
      <c r="C142" s="12" t="n"/>
      <c r="D142" s="12" t="n"/>
      <c r="E142" s="13" t="n"/>
      <c r="F142" s="13" t="n"/>
      <c r="G142" s="13" t="n"/>
      <c r="H142" s="36" t="n"/>
      <c r="I142" s="36" t="n"/>
      <c r="J142" s="37" t="n"/>
      <c r="K142" s="16" t="n"/>
      <c r="L142" s="40">
        <f>IF(OR($A142="",$J142="",$K142=""),"",IFERROR($J142*(1+$K142),""))</f>
        <v/>
      </c>
      <c r="M142" s="36" t="n"/>
      <c r="N142" s="41">
        <f>IF(OR($A142="",$I142=""),"",IFERROR($I142-Assumptions!$B$6,""))</f>
        <v/>
      </c>
      <c r="O142" s="13" t="n"/>
      <c r="P142" s="36" t="n"/>
      <c r="Q142" s="36" t="n"/>
      <c r="R142" s="36" t="n"/>
      <c r="S142" s="37" t="n"/>
      <c r="T142" s="24">
        <f>IF(OR($A142="",$I142=""),"",IFERROR($I142-TODAY(),""))</f>
        <v/>
      </c>
      <c r="U142" s="25">
        <f>IF($A142="","",IF($O142="Renewed","Completed",IF($O142="Lost","Closed",IF($I142="","Missing Date",IF($T142&lt;0,"Expired - Check",IF($T142&lt;=Assumptions!$B$7,"Urgent",IF($T142&lt;=Assumptions!$B$5,"Review Window","Later")))))))</f>
        <v/>
      </c>
      <c r="V142" s="26">
        <f>IF($A142="","",IF($O142="Renewed",IF(OR($Q142="",$R142="",$S142=""),"Complete renewed terms","No open renewal action"),IF($O142="Lost","No open renewal action",IF($I142="","Enter expiration date",IF($I142&lt;TODAY(),"Human check: expired agreement",IF(AND($M142="",$T142&lt;=Assumptions!$B$5),"Plan customer outreach",IF(AND($N142&lt;TODAY(),$P142=""),"Human check: decision overdue",IF($T142&lt;=Assumptions!$B$7,"Human check: urgent renewal",IF($T142&lt;=Assumptions!$B$5,"Review pricing and next step","Monitor")))))))))</f>
        <v/>
      </c>
      <c r="X142">
        <f>IFERROR(IF(Assumptions!D142="","",Assumptions!D142),"")</f>
        <v/>
      </c>
      <c r="Y142">
        <f>IFERROR(IF(Assumptions!E142="","",Assumptions!E142),"")</f>
        <v/>
      </c>
      <c r="Z142">
        <f>IFERROR(IF(Assumptions!F142="","",Assumptions!F142),"")</f>
        <v/>
      </c>
      <c r="AA142">
        <f>IFERROR(IF(Assumptions!G142="","",Assumptions!G142),"")</f>
        <v/>
      </c>
      <c r="AB142">
        <f>IFERROR(IF(Assumptions!H142="","",Assumptions!H142),"")</f>
        <v/>
      </c>
      <c r="AC142">
        <f>IFERROR(IF(Assumptions!I142="","",Assumptions!I142),"")</f>
        <v/>
      </c>
    </row>
    <row r="143">
      <c r="A143" s="12" t="n"/>
      <c r="B143" s="12" t="n"/>
      <c r="C143" s="12" t="n"/>
      <c r="D143" s="12" t="n"/>
      <c r="E143" s="13" t="n"/>
      <c r="F143" s="13" t="n"/>
      <c r="G143" s="13" t="n"/>
      <c r="H143" s="36" t="n"/>
      <c r="I143" s="36" t="n"/>
      <c r="J143" s="37" t="n"/>
      <c r="K143" s="16" t="n"/>
      <c r="L143" s="38">
        <f>IF(OR($A143="",$J143="",$K143=""),"",IFERROR($J143*(1+$K143),""))</f>
        <v/>
      </c>
      <c r="M143" s="36" t="n"/>
      <c r="N143" s="39">
        <f>IF(OR($A143="",$I143=""),"",IFERROR($I143-Assumptions!$B$6,""))</f>
        <v/>
      </c>
      <c r="O143" s="13" t="n"/>
      <c r="P143" s="36" t="n"/>
      <c r="Q143" s="36" t="n"/>
      <c r="R143" s="36" t="n"/>
      <c r="S143" s="37" t="n"/>
      <c r="T143" s="19">
        <f>IF(OR($A143="",$I143=""),"",IFERROR($I143-TODAY(),""))</f>
        <v/>
      </c>
      <c r="U143" s="20">
        <f>IF($A143="","",IF($O143="Renewed","Completed",IF($O143="Lost","Closed",IF($I143="","Missing Date",IF($T143&lt;0,"Expired - Check",IF($T143&lt;=Assumptions!$B$7,"Urgent",IF($T143&lt;=Assumptions!$B$5,"Review Window","Later")))))))</f>
        <v/>
      </c>
      <c r="V143" s="21">
        <f>IF($A143="","",IF($O143="Renewed",IF(OR($Q143="",$R143="",$S143=""),"Complete renewed terms","No open renewal action"),IF($O143="Lost","No open renewal action",IF($I143="","Enter expiration date",IF($I143&lt;TODAY(),"Human check: expired agreement",IF(AND($M143="",$T143&lt;=Assumptions!$B$5),"Plan customer outreach",IF(AND($N143&lt;TODAY(),$P143=""),"Human check: decision overdue",IF($T143&lt;=Assumptions!$B$7,"Human check: urgent renewal",IF($T143&lt;=Assumptions!$B$5,"Review pricing and next step","Monitor")))))))))</f>
        <v/>
      </c>
      <c r="X143">
        <f>IFERROR(IF(Assumptions!D143="","",Assumptions!D143),"")</f>
        <v/>
      </c>
      <c r="Y143">
        <f>IFERROR(IF(Assumptions!E143="","",Assumptions!E143),"")</f>
        <v/>
      </c>
      <c r="Z143">
        <f>IFERROR(IF(Assumptions!F143="","",Assumptions!F143),"")</f>
        <v/>
      </c>
      <c r="AA143">
        <f>IFERROR(IF(Assumptions!G143="","",Assumptions!G143),"")</f>
        <v/>
      </c>
      <c r="AB143">
        <f>IFERROR(IF(Assumptions!H143="","",Assumptions!H143),"")</f>
        <v/>
      </c>
      <c r="AC143">
        <f>IFERROR(IF(Assumptions!I143="","",Assumptions!I143),"")</f>
        <v/>
      </c>
    </row>
    <row r="144">
      <c r="A144" s="12" t="n"/>
      <c r="B144" s="12" t="n"/>
      <c r="C144" s="12" t="n"/>
      <c r="D144" s="12" t="n"/>
      <c r="E144" s="13" t="n"/>
      <c r="F144" s="13" t="n"/>
      <c r="G144" s="13" t="n"/>
      <c r="H144" s="36" t="n"/>
      <c r="I144" s="36" t="n"/>
      <c r="J144" s="37" t="n"/>
      <c r="K144" s="16" t="n"/>
      <c r="L144" s="40">
        <f>IF(OR($A144="",$J144="",$K144=""),"",IFERROR($J144*(1+$K144),""))</f>
        <v/>
      </c>
      <c r="M144" s="36" t="n"/>
      <c r="N144" s="41">
        <f>IF(OR($A144="",$I144=""),"",IFERROR($I144-Assumptions!$B$6,""))</f>
        <v/>
      </c>
      <c r="O144" s="13" t="n"/>
      <c r="P144" s="36" t="n"/>
      <c r="Q144" s="36" t="n"/>
      <c r="R144" s="36" t="n"/>
      <c r="S144" s="37" t="n"/>
      <c r="T144" s="24">
        <f>IF(OR($A144="",$I144=""),"",IFERROR($I144-TODAY(),""))</f>
        <v/>
      </c>
      <c r="U144" s="25">
        <f>IF($A144="","",IF($O144="Renewed","Completed",IF($O144="Lost","Closed",IF($I144="","Missing Date",IF($T144&lt;0,"Expired - Check",IF($T144&lt;=Assumptions!$B$7,"Urgent",IF($T144&lt;=Assumptions!$B$5,"Review Window","Later")))))))</f>
        <v/>
      </c>
      <c r="V144" s="26">
        <f>IF($A144="","",IF($O144="Renewed",IF(OR($Q144="",$R144="",$S144=""),"Complete renewed terms","No open renewal action"),IF($O144="Lost","No open renewal action",IF($I144="","Enter expiration date",IF($I144&lt;TODAY(),"Human check: expired agreement",IF(AND($M144="",$T144&lt;=Assumptions!$B$5),"Plan customer outreach",IF(AND($N144&lt;TODAY(),$P144=""),"Human check: decision overdue",IF($T144&lt;=Assumptions!$B$7,"Human check: urgent renewal",IF($T144&lt;=Assumptions!$B$5,"Review pricing and next step","Monitor")))))))))</f>
        <v/>
      </c>
      <c r="X144">
        <f>IFERROR(IF(Assumptions!D144="","",Assumptions!D144),"")</f>
        <v/>
      </c>
      <c r="Y144">
        <f>IFERROR(IF(Assumptions!E144="","",Assumptions!E144),"")</f>
        <v/>
      </c>
      <c r="Z144">
        <f>IFERROR(IF(Assumptions!F144="","",Assumptions!F144),"")</f>
        <v/>
      </c>
      <c r="AA144">
        <f>IFERROR(IF(Assumptions!G144="","",Assumptions!G144),"")</f>
        <v/>
      </c>
      <c r="AB144">
        <f>IFERROR(IF(Assumptions!H144="","",Assumptions!H144),"")</f>
        <v/>
      </c>
      <c r="AC144">
        <f>IFERROR(IF(Assumptions!I144="","",Assumptions!I144),"")</f>
        <v/>
      </c>
    </row>
    <row r="145">
      <c r="A145" s="12" t="n"/>
      <c r="B145" s="12" t="n"/>
      <c r="C145" s="12" t="n"/>
      <c r="D145" s="12" t="n"/>
      <c r="E145" s="13" t="n"/>
      <c r="F145" s="13" t="n"/>
      <c r="G145" s="13" t="n"/>
      <c r="H145" s="36" t="n"/>
      <c r="I145" s="36" t="n"/>
      <c r="J145" s="37" t="n"/>
      <c r="K145" s="16" t="n"/>
      <c r="L145" s="38">
        <f>IF(OR($A145="",$J145="",$K145=""),"",IFERROR($J145*(1+$K145),""))</f>
        <v/>
      </c>
      <c r="M145" s="36" t="n"/>
      <c r="N145" s="39">
        <f>IF(OR($A145="",$I145=""),"",IFERROR($I145-Assumptions!$B$6,""))</f>
        <v/>
      </c>
      <c r="O145" s="13" t="n"/>
      <c r="P145" s="36" t="n"/>
      <c r="Q145" s="36" t="n"/>
      <c r="R145" s="36" t="n"/>
      <c r="S145" s="37" t="n"/>
      <c r="T145" s="19">
        <f>IF(OR($A145="",$I145=""),"",IFERROR($I145-TODAY(),""))</f>
        <v/>
      </c>
      <c r="U145" s="20">
        <f>IF($A145="","",IF($O145="Renewed","Completed",IF($O145="Lost","Closed",IF($I145="","Missing Date",IF($T145&lt;0,"Expired - Check",IF($T145&lt;=Assumptions!$B$7,"Urgent",IF($T145&lt;=Assumptions!$B$5,"Review Window","Later")))))))</f>
        <v/>
      </c>
      <c r="V145" s="21">
        <f>IF($A145="","",IF($O145="Renewed",IF(OR($Q145="",$R145="",$S145=""),"Complete renewed terms","No open renewal action"),IF($O145="Lost","No open renewal action",IF($I145="","Enter expiration date",IF($I145&lt;TODAY(),"Human check: expired agreement",IF(AND($M145="",$T145&lt;=Assumptions!$B$5),"Plan customer outreach",IF(AND($N145&lt;TODAY(),$P145=""),"Human check: decision overdue",IF($T145&lt;=Assumptions!$B$7,"Human check: urgent renewal",IF($T145&lt;=Assumptions!$B$5,"Review pricing and next step","Monitor")))))))))</f>
        <v/>
      </c>
      <c r="X145">
        <f>IFERROR(IF(Assumptions!D145="","",Assumptions!D145),"")</f>
        <v/>
      </c>
      <c r="Y145">
        <f>IFERROR(IF(Assumptions!E145="","",Assumptions!E145),"")</f>
        <v/>
      </c>
      <c r="Z145">
        <f>IFERROR(IF(Assumptions!F145="","",Assumptions!F145),"")</f>
        <v/>
      </c>
      <c r="AA145">
        <f>IFERROR(IF(Assumptions!G145="","",Assumptions!G145),"")</f>
        <v/>
      </c>
      <c r="AB145">
        <f>IFERROR(IF(Assumptions!H145="","",Assumptions!H145),"")</f>
        <v/>
      </c>
      <c r="AC145">
        <f>IFERROR(IF(Assumptions!I145="","",Assumptions!I145),"")</f>
        <v/>
      </c>
    </row>
    <row r="146">
      <c r="A146" s="12" t="n"/>
      <c r="B146" s="12" t="n"/>
      <c r="C146" s="12" t="n"/>
      <c r="D146" s="12" t="n"/>
      <c r="E146" s="13" t="n"/>
      <c r="F146" s="13" t="n"/>
      <c r="G146" s="13" t="n"/>
      <c r="H146" s="36" t="n"/>
      <c r="I146" s="36" t="n"/>
      <c r="J146" s="37" t="n"/>
      <c r="K146" s="16" t="n"/>
      <c r="L146" s="40">
        <f>IF(OR($A146="",$J146="",$K146=""),"",IFERROR($J146*(1+$K146),""))</f>
        <v/>
      </c>
      <c r="M146" s="36" t="n"/>
      <c r="N146" s="41">
        <f>IF(OR($A146="",$I146=""),"",IFERROR($I146-Assumptions!$B$6,""))</f>
        <v/>
      </c>
      <c r="O146" s="13" t="n"/>
      <c r="P146" s="36" t="n"/>
      <c r="Q146" s="36" t="n"/>
      <c r="R146" s="36" t="n"/>
      <c r="S146" s="37" t="n"/>
      <c r="T146" s="24">
        <f>IF(OR($A146="",$I146=""),"",IFERROR($I146-TODAY(),""))</f>
        <v/>
      </c>
      <c r="U146" s="25">
        <f>IF($A146="","",IF($O146="Renewed","Completed",IF($O146="Lost","Closed",IF($I146="","Missing Date",IF($T146&lt;0,"Expired - Check",IF($T146&lt;=Assumptions!$B$7,"Urgent",IF($T146&lt;=Assumptions!$B$5,"Review Window","Later")))))))</f>
        <v/>
      </c>
      <c r="V146" s="26">
        <f>IF($A146="","",IF($O146="Renewed",IF(OR($Q146="",$R146="",$S146=""),"Complete renewed terms","No open renewal action"),IF($O146="Lost","No open renewal action",IF($I146="","Enter expiration date",IF($I146&lt;TODAY(),"Human check: expired agreement",IF(AND($M146="",$T146&lt;=Assumptions!$B$5),"Plan customer outreach",IF(AND($N146&lt;TODAY(),$P146=""),"Human check: decision overdue",IF($T146&lt;=Assumptions!$B$7,"Human check: urgent renewal",IF($T146&lt;=Assumptions!$B$5,"Review pricing and next step","Monitor")))))))))</f>
        <v/>
      </c>
      <c r="X146">
        <f>IFERROR(IF(Assumptions!D146="","",Assumptions!D146),"")</f>
        <v/>
      </c>
      <c r="Y146">
        <f>IFERROR(IF(Assumptions!E146="","",Assumptions!E146),"")</f>
        <v/>
      </c>
      <c r="Z146">
        <f>IFERROR(IF(Assumptions!F146="","",Assumptions!F146),"")</f>
        <v/>
      </c>
      <c r="AA146">
        <f>IFERROR(IF(Assumptions!G146="","",Assumptions!G146),"")</f>
        <v/>
      </c>
      <c r="AB146">
        <f>IFERROR(IF(Assumptions!H146="","",Assumptions!H146),"")</f>
        <v/>
      </c>
      <c r="AC146">
        <f>IFERROR(IF(Assumptions!I146="","",Assumptions!I146),"")</f>
        <v/>
      </c>
    </row>
    <row r="147">
      <c r="A147" s="12" t="n"/>
      <c r="B147" s="12" t="n"/>
      <c r="C147" s="12" t="n"/>
      <c r="D147" s="12" t="n"/>
      <c r="E147" s="13" t="n"/>
      <c r="F147" s="13" t="n"/>
      <c r="G147" s="13" t="n"/>
      <c r="H147" s="36" t="n"/>
      <c r="I147" s="36" t="n"/>
      <c r="J147" s="37" t="n"/>
      <c r="K147" s="16" t="n"/>
      <c r="L147" s="38">
        <f>IF(OR($A147="",$J147="",$K147=""),"",IFERROR($J147*(1+$K147),""))</f>
        <v/>
      </c>
      <c r="M147" s="36" t="n"/>
      <c r="N147" s="39">
        <f>IF(OR($A147="",$I147=""),"",IFERROR($I147-Assumptions!$B$6,""))</f>
        <v/>
      </c>
      <c r="O147" s="13" t="n"/>
      <c r="P147" s="36" t="n"/>
      <c r="Q147" s="36" t="n"/>
      <c r="R147" s="36" t="n"/>
      <c r="S147" s="37" t="n"/>
      <c r="T147" s="19">
        <f>IF(OR($A147="",$I147=""),"",IFERROR($I147-TODAY(),""))</f>
        <v/>
      </c>
      <c r="U147" s="20">
        <f>IF($A147="","",IF($O147="Renewed","Completed",IF($O147="Lost","Closed",IF($I147="","Missing Date",IF($T147&lt;0,"Expired - Check",IF($T147&lt;=Assumptions!$B$7,"Urgent",IF($T147&lt;=Assumptions!$B$5,"Review Window","Later")))))))</f>
        <v/>
      </c>
      <c r="V147" s="21">
        <f>IF($A147="","",IF($O147="Renewed",IF(OR($Q147="",$R147="",$S147=""),"Complete renewed terms","No open renewal action"),IF($O147="Lost","No open renewal action",IF($I147="","Enter expiration date",IF($I147&lt;TODAY(),"Human check: expired agreement",IF(AND($M147="",$T147&lt;=Assumptions!$B$5),"Plan customer outreach",IF(AND($N147&lt;TODAY(),$P147=""),"Human check: decision overdue",IF($T147&lt;=Assumptions!$B$7,"Human check: urgent renewal",IF($T147&lt;=Assumptions!$B$5,"Review pricing and next step","Monitor")))))))))</f>
        <v/>
      </c>
      <c r="X147">
        <f>IFERROR(IF(Assumptions!D147="","",Assumptions!D147),"")</f>
        <v/>
      </c>
      <c r="Y147">
        <f>IFERROR(IF(Assumptions!E147="","",Assumptions!E147),"")</f>
        <v/>
      </c>
      <c r="Z147">
        <f>IFERROR(IF(Assumptions!F147="","",Assumptions!F147),"")</f>
        <v/>
      </c>
      <c r="AA147">
        <f>IFERROR(IF(Assumptions!G147="","",Assumptions!G147),"")</f>
        <v/>
      </c>
      <c r="AB147">
        <f>IFERROR(IF(Assumptions!H147="","",Assumptions!H147),"")</f>
        <v/>
      </c>
      <c r="AC147">
        <f>IFERROR(IF(Assumptions!I147="","",Assumptions!I147),"")</f>
        <v/>
      </c>
    </row>
    <row r="148">
      <c r="A148" s="12" t="n"/>
      <c r="B148" s="12" t="n"/>
      <c r="C148" s="12" t="n"/>
      <c r="D148" s="12" t="n"/>
      <c r="E148" s="13" t="n"/>
      <c r="F148" s="13" t="n"/>
      <c r="G148" s="13" t="n"/>
      <c r="H148" s="36" t="n"/>
      <c r="I148" s="36" t="n"/>
      <c r="J148" s="37" t="n"/>
      <c r="K148" s="16" t="n"/>
      <c r="L148" s="40">
        <f>IF(OR($A148="",$J148="",$K148=""),"",IFERROR($J148*(1+$K148),""))</f>
        <v/>
      </c>
      <c r="M148" s="36" t="n"/>
      <c r="N148" s="41">
        <f>IF(OR($A148="",$I148=""),"",IFERROR($I148-Assumptions!$B$6,""))</f>
        <v/>
      </c>
      <c r="O148" s="13" t="n"/>
      <c r="P148" s="36" t="n"/>
      <c r="Q148" s="36" t="n"/>
      <c r="R148" s="36" t="n"/>
      <c r="S148" s="37" t="n"/>
      <c r="T148" s="24">
        <f>IF(OR($A148="",$I148=""),"",IFERROR($I148-TODAY(),""))</f>
        <v/>
      </c>
      <c r="U148" s="25">
        <f>IF($A148="","",IF($O148="Renewed","Completed",IF($O148="Lost","Closed",IF($I148="","Missing Date",IF($T148&lt;0,"Expired - Check",IF($T148&lt;=Assumptions!$B$7,"Urgent",IF($T148&lt;=Assumptions!$B$5,"Review Window","Later")))))))</f>
        <v/>
      </c>
      <c r="V148" s="26">
        <f>IF($A148="","",IF($O148="Renewed",IF(OR($Q148="",$R148="",$S148=""),"Complete renewed terms","No open renewal action"),IF($O148="Lost","No open renewal action",IF($I148="","Enter expiration date",IF($I148&lt;TODAY(),"Human check: expired agreement",IF(AND($M148="",$T148&lt;=Assumptions!$B$5),"Plan customer outreach",IF(AND($N148&lt;TODAY(),$P148=""),"Human check: decision overdue",IF($T148&lt;=Assumptions!$B$7,"Human check: urgent renewal",IF($T148&lt;=Assumptions!$B$5,"Review pricing and next step","Monitor")))))))))</f>
        <v/>
      </c>
      <c r="X148">
        <f>IFERROR(IF(Assumptions!D148="","",Assumptions!D148),"")</f>
        <v/>
      </c>
      <c r="Y148">
        <f>IFERROR(IF(Assumptions!E148="","",Assumptions!E148),"")</f>
        <v/>
      </c>
      <c r="Z148">
        <f>IFERROR(IF(Assumptions!F148="","",Assumptions!F148),"")</f>
        <v/>
      </c>
      <c r="AA148">
        <f>IFERROR(IF(Assumptions!G148="","",Assumptions!G148),"")</f>
        <v/>
      </c>
      <c r="AB148">
        <f>IFERROR(IF(Assumptions!H148="","",Assumptions!H148),"")</f>
        <v/>
      </c>
      <c r="AC148">
        <f>IFERROR(IF(Assumptions!I148="","",Assumptions!I148),"")</f>
        <v/>
      </c>
    </row>
    <row r="149">
      <c r="A149" s="12" t="n"/>
      <c r="B149" s="12" t="n"/>
      <c r="C149" s="12" t="n"/>
      <c r="D149" s="12" t="n"/>
      <c r="E149" s="13" t="n"/>
      <c r="F149" s="13" t="n"/>
      <c r="G149" s="13" t="n"/>
      <c r="H149" s="36" t="n"/>
      <c r="I149" s="36" t="n"/>
      <c r="J149" s="37" t="n"/>
      <c r="K149" s="16" t="n"/>
      <c r="L149" s="38">
        <f>IF(OR($A149="",$J149="",$K149=""),"",IFERROR($J149*(1+$K149),""))</f>
        <v/>
      </c>
      <c r="M149" s="36" t="n"/>
      <c r="N149" s="39">
        <f>IF(OR($A149="",$I149=""),"",IFERROR($I149-Assumptions!$B$6,""))</f>
        <v/>
      </c>
      <c r="O149" s="13" t="n"/>
      <c r="P149" s="36" t="n"/>
      <c r="Q149" s="36" t="n"/>
      <c r="R149" s="36" t="n"/>
      <c r="S149" s="37" t="n"/>
      <c r="T149" s="19">
        <f>IF(OR($A149="",$I149=""),"",IFERROR($I149-TODAY(),""))</f>
        <v/>
      </c>
      <c r="U149" s="20">
        <f>IF($A149="","",IF($O149="Renewed","Completed",IF($O149="Lost","Closed",IF($I149="","Missing Date",IF($T149&lt;0,"Expired - Check",IF($T149&lt;=Assumptions!$B$7,"Urgent",IF($T149&lt;=Assumptions!$B$5,"Review Window","Later")))))))</f>
        <v/>
      </c>
      <c r="V149" s="21">
        <f>IF($A149="","",IF($O149="Renewed",IF(OR($Q149="",$R149="",$S149=""),"Complete renewed terms","No open renewal action"),IF($O149="Lost","No open renewal action",IF($I149="","Enter expiration date",IF($I149&lt;TODAY(),"Human check: expired agreement",IF(AND($M149="",$T149&lt;=Assumptions!$B$5),"Plan customer outreach",IF(AND($N149&lt;TODAY(),$P149=""),"Human check: decision overdue",IF($T149&lt;=Assumptions!$B$7,"Human check: urgent renewal",IF($T149&lt;=Assumptions!$B$5,"Review pricing and next step","Monitor")))))))))</f>
        <v/>
      </c>
      <c r="X149">
        <f>IFERROR(IF(Assumptions!D149="","",Assumptions!D149),"")</f>
        <v/>
      </c>
      <c r="Y149">
        <f>IFERROR(IF(Assumptions!E149="","",Assumptions!E149),"")</f>
        <v/>
      </c>
      <c r="Z149">
        <f>IFERROR(IF(Assumptions!F149="","",Assumptions!F149),"")</f>
        <v/>
      </c>
      <c r="AA149">
        <f>IFERROR(IF(Assumptions!G149="","",Assumptions!G149),"")</f>
        <v/>
      </c>
      <c r="AB149">
        <f>IFERROR(IF(Assumptions!H149="","",Assumptions!H149),"")</f>
        <v/>
      </c>
      <c r="AC149">
        <f>IFERROR(IF(Assumptions!I149="","",Assumptions!I149),"")</f>
        <v/>
      </c>
    </row>
    <row r="150">
      <c r="A150" s="12" t="n"/>
      <c r="B150" s="12" t="n"/>
      <c r="C150" s="12" t="n"/>
      <c r="D150" s="12" t="n"/>
      <c r="E150" s="13" t="n"/>
      <c r="F150" s="13" t="n"/>
      <c r="G150" s="13" t="n"/>
      <c r="H150" s="36" t="n"/>
      <c r="I150" s="36" t="n"/>
      <c r="J150" s="37" t="n"/>
      <c r="K150" s="16" t="n"/>
      <c r="L150" s="40">
        <f>IF(OR($A150="",$J150="",$K150=""),"",IFERROR($J150*(1+$K150),""))</f>
        <v/>
      </c>
      <c r="M150" s="36" t="n"/>
      <c r="N150" s="41">
        <f>IF(OR($A150="",$I150=""),"",IFERROR($I150-Assumptions!$B$6,""))</f>
        <v/>
      </c>
      <c r="O150" s="13" t="n"/>
      <c r="P150" s="36" t="n"/>
      <c r="Q150" s="36" t="n"/>
      <c r="R150" s="36" t="n"/>
      <c r="S150" s="37" t="n"/>
      <c r="T150" s="24">
        <f>IF(OR($A150="",$I150=""),"",IFERROR($I150-TODAY(),""))</f>
        <v/>
      </c>
      <c r="U150" s="25">
        <f>IF($A150="","",IF($O150="Renewed","Completed",IF($O150="Lost","Closed",IF($I150="","Missing Date",IF($T150&lt;0,"Expired - Check",IF($T150&lt;=Assumptions!$B$7,"Urgent",IF($T150&lt;=Assumptions!$B$5,"Review Window","Later")))))))</f>
        <v/>
      </c>
      <c r="V150" s="26">
        <f>IF($A150="","",IF($O150="Renewed",IF(OR($Q150="",$R150="",$S150=""),"Complete renewed terms","No open renewal action"),IF($O150="Lost","No open renewal action",IF($I150="","Enter expiration date",IF($I150&lt;TODAY(),"Human check: expired agreement",IF(AND($M150="",$T150&lt;=Assumptions!$B$5),"Plan customer outreach",IF(AND($N150&lt;TODAY(),$P150=""),"Human check: decision overdue",IF($T150&lt;=Assumptions!$B$7,"Human check: urgent renewal",IF($T150&lt;=Assumptions!$B$5,"Review pricing and next step","Monitor")))))))))</f>
        <v/>
      </c>
      <c r="X150">
        <f>IFERROR(IF(Assumptions!D150="","",Assumptions!D150),"")</f>
        <v/>
      </c>
      <c r="Y150">
        <f>IFERROR(IF(Assumptions!E150="","",Assumptions!E150),"")</f>
        <v/>
      </c>
      <c r="Z150">
        <f>IFERROR(IF(Assumptions!F150="","",Assumptions!F150),"")</f>
        <v/>
      </c>
      <c r="AA150">
        <f>IFERROR(IF(Assumptions!G150="","",Assumptions!G150),"")</f>
        <v/>
      </c>
      <c r="AB150">
        <f>IFERROR(IF(Assumptions!H150="","",Assumptions!H150),"")</f>
        <v/>
      </c>
      <c r="AC150">
        <f>IFERROR(IF(Assumptions!I150="","",Assumptions!I150),"")</f>
        <v/>
      </c>
    </row>
    <row r="151">
      <c r="A151" s="12" t="n"/>
      <c r="B151" s="12" t="n"/>
      <c r="C151" s="12" t="n"/>
      <c r="D151" s="12" t="n"/>
      <c r="E151" s="13" t="n"/>
      <c r="F151" s="13" t="n"/>
      <c r="G151" s="13" t="n"/>
      <c r="H151" s="36" t="n"/>
      <c r="I151" s="36" t="n"/>
      <c r="J151" s="37" t="n"/>
      <c r="K151" s="16" t="n"/>
      <c r="L151" s="38">
        <f>IF(OR($A151="",$J151="",$K151=""),"",IFERROR($J151*(1+$K151),""))</f>
        <v/>
      </c>
      <c r="M151" s="36" t="n"/>
      <c r="N151" s="39">
        <f>IF(OR($A151="",$I151=""),"",IFERROR($I151-Assumptions!$B$6,""))</f>
        <v/>
      </c>
      <c r="O151" s="13" t="n"/>
      <c r="P151" s="36" t="n"/>
      <c r="Q151" s="36" t="n"/>
      <c r="R151" s="36" t="n"/>
      <c r="S151" s="37" t="n"/>
      <c r="T151" s="19">
        <f>IF(OR($A151="",$I151=""),"",IFERROR($I151-TODAY(),""))</f>
        <v/>
      </c>
      <c r="U151" s="20">
        <f>IF($A151="","",IF($O151="Renewed","Completed",IF($O151="Lost","Closed",IF($I151="","Missing Date",IF($T151&lt;0,"Expired - Check",IF($T151&lt;=Assumptions!$B$7,"Urgent",IF($T151&lt;=Assumptions!$B$5,"Review Window","Later")))))))</f>
        <v/>
      </c>
      <c r="V151" s="21">
        <f>IF($A151="","",IF($O151="Renewed",IF(OR($Q151="",$R151="",$S151=""),"Complete renewed terms","No open renewal action"),IF($O151="Lost","No open renewal action",IF($I151="","Enter expiration date",IF($I151&lt;TODAY(),"Human check: expired agreement",IF(AND($M151="",$T151&lt;=Assumptions!$B$5),"Plan customer outreach",IF(AND($N151&lt;TODAY(),$P151=""),"Human check: decision overdue",IF($T151&lt;=Assumptions!$B$7,"Human check: urgent renewal",IF($T151&lt;=Assumptions!$B$5,"Review pricing and next step","Monitor")))))))))</f>
        <v/>
      </c>
      <c r="X151">
        <f>IFERROR(IF(Assumptions!D151="","",Assumptions!D151),"")</f>
        <v/>
      </c>
      <c r="Y151">
        <f>IFERROR(IF(Assumptions!E151="","",Assumptions!E151),"")</f>
        <v/>
      </c>
      <c r="Z151">
        <f>IFERROR(IF(Assumptions!F151="","",Assumptions!F151),"")</f>
        <v/>
      </c>
      <c r="AA151">
        <f>IFERROR(IF(Assumptions!G151="","",Assumptions!G151),"")</f>
        <v/>
      </c>
      <c r="AB151">
        <f>IFERROR(IF(Assumptions!H151="","",Assumptions!H151),"")</f>
        <v/>
      </c>
      <c r="AC151">
        <f>IFERROR(IF(Assumptions!I151="","",Assumptions!I151),"")</f>
        <v/>
      </c>
    </row>
    <row r="152">
      <c r="A152" s="12" t="n"/>
      <c r="B152" s="12" t="n"/>
      <c r="C152" s="12" t="n"/>
      <c r="D152" s="12" t="n"/>
      <c r="E152" s="13" t="n"/>
      <c r="F152" s="13" t="n"/>
      <c r="G152" s="13" t="n"/>
      <c r="H152" s="36" t="n"/>
      <c r="I152" s="36" t="n"/>
      <c r="J152" s="37" t="n"/>
      <c r="K152" s="16" t="n"/>
      <c r="L152" s="40">
        <f>IF(OR($A152="",$J152="",$K152=""),"",IFERROR($J152*(1+$K152),""))</f>
        <v/>
      </c>
      <c r="M152" s="36" t="n"/>
      <c r="N152" s="41">
        <f>IF(OR($A152="",$I152=""),"",IFERROR($I152-Assumptions!$B$6,""))</f>
        <v/>
      </c>
      <c r="O152" s="13" t="n"/>
      <c r="P152" s="36" t="n"/>
      <c r="Q152" s="36" t="n"/>
      <c r="R152" s="36" t="n"/>
      <c r="S152" s="37" t="n"/>
      <c r="T152" s="24">
        <f>IF(OR($A152="",$I152=""),"",IFERROR($I152-TODAY(),""))</f>
        <v/>
      </c>
      <c r="U152" s="25">
        <f>IF($A152="","",IF($O152="Renewed","Completed",IF($O152="Lost","Closed",IF($I152="","Missing Date",IF($T152&lt;0,"Expired - Check",IF($T152&lt;=Assumptions!$B$7,"Urgent",IF($T152&lt;=Assumptions!$B$5,"Review Window","Later")))))))</f>
        <v/>
      </c>
      <c r="V152" s="26">
        <f>IF($A152="","",IF($O152="Renewed",IF(OR($Q152="",$R152="",$S152=""),"Complete renewed terms","No open renewal action"),IF($O152="Lost","No open renewal action",IF($I152="","Enter expiration date",IF($I152&lt;TODAY(),"Human check: expired agreement",IF(AND($M152="",$T152&lt;=Assumptions!$B$5),"Plan customer outreach",IF(AND($N152&lt;TODAY(),$P152=""),"Human check: decision overdue",IF($T152&lt;=Assumptions!$B$7,"Human check: urgent renewal",IF($T152&lt;=Assumptions!$B$5,"Review pricing and next step","Monitor")))))))))</f>
        <v/>
      </c>
      <c r="X152">
        <f>IFERROR(IF(Assumptions!D152="","",Assumptions!D152),"")</f>
        <v/>
      </c>
      <c r="Y152">
        <f>IFERROR(IF(Assumptions!E152="","",Assumptions!E152),"")</f>
        <v/>
      </c>
      <c r="Z152">
        <f>IFERROR(IF(Assumptions!F152="","",Assumptions!F152),"")</f>
        <v/>
      </c>
      <c r="AA152">
        <f>IFERROR(IF(Assumptions!G152="","",Assumptions!G152),"")</f>
        <v/>
      </c>
      <c r="AB152">
        <f>IFERROR(IF(Assumptions!H152="","",Assumptions!H152),"")</f>
        <v/>
      </c>
      <c r="AC152">
        <f>IFERROR(IF(Assumptions!I152="","",Assumptions!I152),"")</f>
        <v/>
      </c>
    </row>
    <row r="153">
      <c r="A153" s="12" t="n"/>
      <c r="B153" s="12" t="n"/>
      <c r="C153" s="12" t="n"/>
      <c r="D153" s="12" t="n"/>
      <c r="E153" s="13" t="n"/>
      <c r="F153" s="13" t="n"/>
      <c r="G153" s="13" t="n"/>
      <c r="H153" s="36" t="n"/>
      <c r="I153" s="36" t="n"/>
      <c r="J153" s="37" t="n"/>
      <c r="K153" s="16" t="n"/>
      <c r="L153" s="38">
        <f>IF(OR($A153="",$J153="",$K153=""),"",IFERROR($J153*(1+$K153),""))</f>
        <v/>
      </c>
      <c r="M153" s="36" t="n"/>
      <c r="N153" s="39">
        <f>IF(OR($A153="",$I153=""),"",IFERROR($I153-Assumptions!$B$6,""))</f>
        <v/>
      </c>
      <c r="O153" s="13" t="n"/>
      <c r="P153" s="36" t="n"/>
      <c r="Q153" s="36" t="n"/>
      <c r="R153" s="36" t="n"/>
      <c r="S153" s="37" t="n"/>
      <c r="T153" s="19">
        <f>IF(OR($A153="",$I153=""),"",IFERROR($I153-TODAY(),""))</f>
        <v/>
      </c>
      <c r="U153" s="20">
        <f>IF($A153="","",IF($O153="Renewed","Completed",IF($O153="Lost","Closed",IF($I153="","Missing Date",IF($T153&lt;0,"Expired - Check",IF($T153&lt;=Assumptions!$B$7,"Urgent",IF($T153&lt;=Assumptions!$B$5,"Review Window","Later")))))))</f>
        <v/>
      </c>
      <c r="V153" s="21">
        <f>IF($A153="","",IF($O153="Renewed",IF(OR($Q153="",$R153="",$S153=""),"Complete renewed terms","No open renewal action"),IF($O153="Lost","No open renewal action",IF($I153="","Enter expiration date",IF($I153&lt;TODAY(),"Human check: expired agreement",IF(AND($M153="",$T153&lt;=Assumptions!$B$5),"Plan customer outreach",IF(AND($N153&lt;TODAY(),$P153=""),"Human check: decision overdue",IF($T153&lt;=Assumptions!$B$7,"Human check: urgent renewal",IF($T153&lt;=Assumptions!$B$5,"Review pricing and next step","Monitor")))))))))</f>
        <v/>
      </c>
      <c r="X153">
        <f>IFERROR(IF(Assumptions!D153="","",Assumptions!D153),"")</f>
        <v/>
      </c>
      <c r="Y153">
        <f>IFERROR(IF(Assumptions!E153="","",Assumptions!E153),"")</f>
        <v/>
      </c>
      <c r="Z153">
        <f>IFERROR(IF(Assumptions!F153="","",Assumptions!F153),"")</f>
        <v/>
      </c>
      <c r="AA153">
        <f>IFERROR(IF(Assumptions!G153="","",Assumptions!G153),"")</f>
        <v/>
      </c>
      <c r="AB153">
        <f>IFERROR(IF(Assumptions!H153="","",Assumptions!H153),"")</f>
        <v/>
      </c>
      <c r="AC153">
        <f>IFERROR(IF(Assumptions!I153="","",Assumptions!I153),"")</f>
        <v/>
      </c>
    </row>
    <row r="154">
      <c r="A154" s="12" t="n"/>
      <c r="B154" s="12" t="n"/>
      <c r="C154" s="12" t="n"/>
      <c r="D154" s="12" t="n"/>
      <c r="E154" s="13" t="n"/>
      <c r="F154" s="13" t="n"/>
      <c r="G154" s="13" t="n"/>
      <c r="H154" s="36" t="n"/>
      <c r="I154" s="36" t="n"/>
      <c r="J154" s="37" t="n"/>
      <c r="K154" s="16" t="n"/>
      <c r="L154" s="40">
        <f>IF(OR($A154="",$J154="",$K154=""),"",IFERROR($J154*(1+$K154),""))</f>
        <v/>
      </c>
      <c r="M154" s="36" t="n"/>
      <c r="N154" s="41">
        <f>IF(OR($A154="",$I154=""),"",IFERROR($I154-Assumptions!$B$6,""))</f>
        <v/>
      </c>
      <c r="O154" s="13" t="n"/>
      <c r="P154" s="36" t="n"/>
      <c r="Q154" s="36" t="n"/>
      <c r="R154" s="36" t="n"/>
      <c r="S154" s="37" t="n"/>
      <c r="T154" s="24">
        <f>IF(OR($A154="",$I154=""),"",IFERROR($I154-TODAY(),""))</f>
        <v/>
      </c>
      <c r="U154" s="25">
        <f>IF($A154="","",IF($O154="Renewed","Completed",IF($O154="Lost","Closed",IF($I154="","Missing Date",IF($T154&lt;0,"Expired - Check",IF($T154&lt;=Assumptions!$B$7,"Urgent",IF($T154&lt;=Assumptions!$B$5,"Review Window","Later")))))))</f>
        <v/>
      </c>
      <c r="V154" s="26">
        <f>IF($A154="","",IF($O154="Renewed",IF(OR($Q154="",$R154="",$S154=""),"Complete renewed terms","No open renewal action"),IF($O154="Lost","No open renewal action",IF($I154="","Enter expiration date",IF($I154&lt;TODAY(),"Human check: expired agreement",IF(AND($M154="",$T154&lt;=Assumptions!$B$5),"Plan customer outreach",IF(AND($N154&lt;TODAY(),$P154=""),"Human check: decision overdue",IF($T154&lt;=Assumptions!$B$7,"Human check: urgent renewal",IF($T154&lt;=Assumptions!$B$5,"Review pricing and next step","Monitor")))))))))</f>
        <v/>
      </c>
      <c r="X154">
        <f>IFERROR(IF(Assumptions!D154="","",Assumptions!D154),"")</f>
        <v/>
      </c>
      <c r="Y154">
        <f>IFERROR(IF(Assumptions!E154="","",Assumptions!E154),"")</f>
        <v/>
      </c>
      <c r="Z154">
        <f>IFERROR(IF(Assumptions!F154="","",Assumptions!F154),"")</f>
        <v/>
      </c>
      <c r="AA154">
        <f>IFERROR(IF(Assumptions!G154="","",Assumptions!G154),"")</f>
        <v/>
      </c>
      <c r="AB154">
        <f>IFERROR(IF(Assumptions!H154="","",Assumptions!H154),"")</f>
        <v/>
      </c>
      <c r="AC154">
        <f>IFERROR(IF(Assumptions!I154="","",Assumptions!I154),"")</f>
        <v/>
      </c>
    </row>
  </sheetData>
  <autoFilter ref="A4:V154"/>
  <mergeCells count="1">
    <mergeCell ref="A1:V1"/>
  </mergeCells>
  <conditionalFormatting sqref="U5:V154">
    <cfRule type="expression" priority="1" dxfId="0">
      <formula>OR($U5="Urgent",$U5="Expired - Check",$U5="Missing Date")</formula>
    </cfRule>
    <cfRule type="expression" priority="2" dxfId="2">
      <formula>$U5="Review Window"</formula>
    </cfRule>
    <cfRule type="expression" priority="3" dxfId="1">
      <formula>$U5="Completed"</formula>
    </cfRule>
    <cfRule type="expression" priority="4" dxfId="3">
      <formula>$U5="Closed"</formula>
    </cfRule>
  </conditionalFormatting>
  <dataValidations count="9">
    <dataValidation sqref="O5:O154" showDropDown="0" showInputMessage="1" showErrorMessage="1" allowBlank="0" errorTitle="Check the status" error="Choose a status from the available list." promptTitle="Renewal status" prompt="Choose a status from the editable Assumptions list." type="list">
      <formula1>$X$5:$X$11</formula1>
    </dataValidation>
    <dataValidation sqref="C5:C154" showDropDown="0" showInputMessage="0" showErrorMessage="1" allowBlank="0" errorTitle="Check the pest concern" error="Choose a pest concern from the available list." type="list">
      <formula1>$Y$5:$Y$12</formula1>
    </dataValidation>
    <dataValidation sqref="D5:D154" showDropDown="0" showInputMessage="0" showErrorMessage="1" allowBlank="0" errorTitle="Check the service" error="Choose a service from the available list." type="list">
      <formula1>$Z$5:$Z$10</formula1>
    </dataValidation>
    <dataValidation sqref="F5:F154" showDropDown="0" showInputMessage="0" showErrorMessage="1" allowBlank="0" errorTitle="Check the technician" error="Choose a technician from the available list." type="list">
      <formula1>$AA$5:$AA$9</formula1>
    </dataValidation>
    <dataValidation sqref="E5:E154" showDropDown="0" showInputMessage="0" showErrorMessage="1" allowBlank="0" errorTitle="Check the route" error="Choose a route from the available list." type="list">
      <formula1>$AB$5:$AB$9</formula1>
    </dataValidation>
    <dataValidation sqref="G5:G154" showDropDown="0" showInputMessage="0" showErrorMessage="1" allowBlank="0" errorTitle="Check the renewal owner" error="Choose a renewal owner from the available list." type="list">
      <formula1>$AC$5:$AC$9</formula1>
    </dataValidation>
    <dataValidation sqref="H5:I154 M5:M154 P5:R154" showDropDown="0" showInputMessage="1" showErrorMessage="1" allowBlank="0" errorTitle="Check the date" error="Enter a date within the allowed date range." promptTitle="Date entry" prompt="Enter a date within the editable Assumptions limits." type="date" operator="between">
      <formula1>$AD$5</formula1>
      <formula2>$AD$6</formula2>
    </dataValidation>
    <dataValidation sqref="K5:K154" showDropDown="0" showInputMessage="1" showErrorMessage="1" allowBlank="0" errorTitle="Check the review rate" error="The rate exceeds the maximum absolute change." promptTitle="Price review" prompt="Enter a positive or negative decimal rate within the editable limit." type="decimal" operator="between">
      <formula1>-$AD$7</formula1>
      <formula2>$AD$7</formula2>
    </dataValidation>
    <dataValidation sqref="J5:J154 S5:S154" showDropDown="0" showInputMessage="1" showErrorMessage="1" allowBlank="0" errorTitle="Check the amount" error="Enter a nonnegative amount within the allowed limit." promptTitle="Annual amount" prompt="Enter a nonnegative amount within the editable limit." type="decimal" operator="between">
      <formula1>0</formula1>
      <formula2>$AD$8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23" customWidth="1" min="3" max="3"/>
    <col width="22" customWidth="1" min="4" max="4"/>
    <col width="26" customWidth="1" min="5" max="5"/>
    <col width="34" customWidth="1" min="6" max="6"/>
    <col width="24" customWidth="1" min="7" max="7"/>
    <col width="25" customWidth="1" min="8" max="8"/>
    <col width="25" customWidth="1" min="9" max="9"/>
  </cols>
  <sheetData>
    <row r="1" ht="28" customHeight="1">
      <c r="A1" s="1" t="inlineStr">
        <is>
          <t>Contract Renewal Tracker Assumptions</t>
        </is>
      </c>
      <c r="B1" s="32" t="n"/>
      <c r="C1" s="32" t="n"/>
      <c r="D1" s="32" t="n"/>
      <c r="E1" s="32" t="n"/>
      <c r="F1" s="32" t="n"/>
      <c r="G1" s="32" t="n"/>
      <c r="H1" s="32" t="n"/>
      <c r="I1" s="33" t="n"/>
    </row>
    <row r="2" ht="30" customHeight="1">
      <c r="A2" s="2" t="inlineStr">
        <is>
          <t>Edit yellow limits and stable lists for internal planning. They are not pricing, legal, safety, or regulatory advice.</t>
        </is>
      </c>
    </row>
    <row r="3"/>
    <row r="4" ht="32" customHeight="1">
      <c r="A4" s="3" t="inlineStr">
        <is>
          <t>Setting</t>
        </is>
      </c>
      <c r="B4" s="3" t="inlineStr">
        <is>
          <t>Value</t>
        </is>
      </c>
      <c r="C4" s="3" t="inlineStr">
        <is>
          <t>Unit / Guidance</t>
        </is>
      </c>
      <c r="D4" s="3" t="inlineStr">
        <is>
          <t>Renewal Status</t>
        </is>
      </c>
      <c r="E4" s="3" t="inlineStr">
        <is>
          <t>Pest Concern</t>
        </is>
      </c>
      <c r="F4" s="3" t="inlineStr">
        <is>
          <t>Service</t>
        </is>
      </c>
      <c r="G4" s="3" t="inlineStr">
        <is>
          <t>Technician</t>
        </is>
      </c>
      <c r="H4" s="3" t="inlineStr">
        <is>
          <t>Route</t>
        </is>
      </c>
      <c r="I4" s="3" t="inlineStr">
        <is>
          <t>Renewal Owner</t>
        </is>
      </c>
    </row>
    <row r="5">
      <c r="A5" s="21" t="inlineStr">
        <is>
          <t>Review horizon</t>
        </is>
      </c>
      <c r="B5" s="27" t="n">
        <v>90</v>
      </c>
      <c r="C5" s="21" t="inlineStr">
        <is>
          <t>Days before expiration</t>
        </is>
      </c>
      <c r="D5" s="12" t="inlineStr">
        <is>
          <t>Not Started</t>
        </is>
      </c>
      <c r="E5" s="12" t="inlineStr">
        <is>
          <t>Ant activity</t>
        </is>
      </c>
      <c r="F5" s="12" t="inlineStr">
        <is>
          <t>Recurring interior and exterior</t>
        </is>
      </c>
      <c r="G5" s="12" t="inlineStr">
        <is>
          <t>Fictional Tech Rowan</t>
        </is>
      </c>
      <c r="H5" s="12" t="inlineStr">
        <is>
          <t>Fictional Route North</t>
        </is>
      </c>
      <c r="I5" s="12" t="inlineStr">
        <is>
          <t>Fictional Owner Avery</t>
        </is>
      </c>
    </row>
    <row r="6">
      <c r="A6" s="26" t="inlineStr">
        <is>
          <t>Decision lead time</t>
        </is>
      </c>
      <c r="B6" s="27" t="n">
        <v>14</v>
      </c>
      <c r="C6" s="26" t="inlineStr">
        <is>
          <t>Days before expiration</t>
        </is>
      </c>
      <c r="D6" s="12" t="inlineStr">
        <is>
          <t>Outreach Planned</t>
        </is>
      </c>
      <c r="E6" s="12" t="inlineStr">
        <is>
          <t>Cockroach activity</t>
        </is>
      </c>
      <c r="F6" s="12" t="inlineStr">
        <is>
          <t>Recurring exterior service</t>
        </is>
      </c>
      <c r="G6" s="12" t="inlineStr">
        <is>
          <t>Fictional Tech Casey</t>
        </is>
      </c>
      <c r="H6" s="12" t="inlineStr">
        <is>
          <t>Fictional Route South</t>
        </is>
      </c>
      <c r="I6" s="12" t="inlineStr">
        <is>
          <t>Fictional Owner Riley</t>
        </is>
      </c>
    </row>
    <row r="7">
      <c r="A7" s="21" t="inlineStr">
        <is>
          <t>Urgent threshold</t>
        </is>
      </c>
      <c r="B7" s="27" t="n">
        <v>30</v>
      </c>
      <c r="C7" s="21" t="inlineStr">
        <is>
          <t>Days before expiration</t>
        </is>
      </c>
      <c r="D7" s="12" t="inlineStr">
        <is>
          <t>Outreach Sent</t>
        </is>
      </c>
      <c r="E7" s="12" t="inlineStr">
        <is>
          <t>Rodent activity</t>
        </is>
      </c>
      <c r="F7" s="12" t="inlineStr">
        <is>
          <t>Rodent monitoring service</t>
        </is>
      </c>
      <c r="G7" s="12" t="inlineStr">
        <is>
          <t>Fictional Tech Morgan</t>
        </is>
      </c>
      <c r="H7" s="12" t="inlineStr">
        <is>
          <t>Fictional Route East</t>
        </is>
      </c>
      <c r="I7" s="12" t="inlineStr">
        <is>
          <t>Fictional Owner Cameron</t>
        </is>
      </c>
    </row>
    <row r="8">
      <c r="A8" s="26" t="inlineStr">
        <is>
          <t>Maximum absolute price review change</t>
        </is>
      </c>
      <c r="B8" s="28" t="n">
        <v>0.25</v>
      </c>
      <c r="C8" s="26" t="inlineStr">
        <is>
          <t>Decimal rate</t>
        </is>
      </c>
      <c r="D8" s="12" t="inlineStr">
        <is>
          <t>Considering</t>
        </is>
      </c>
      <c r="E8" s="12" t="inlineStr">
        <is>
          <t>Stored product insects</t>
        </is>
      </c>
      <c r="F8" s="12" t="inlineStr">
        <is>
          <t>Commercial pest monitoring</t>
        </is>
      </c>
      <c r="G8" s="12" t="inlineStr">
        <is>
          <t>Fictional Tech Taylor</t>
        </is>
      </c>
      <c r="H8" s="12" t="inlineStr">
        <is>
          <t>Fictional Route West</t>
        </is>
      </c>
      <c r="I8" s="12" t="inlineStr">
        <is>
          <t>Fictional Owner Quinn</t>
        </is>
      </c>
    </row>
    <row r="9">
      <c r="A9" s="21" t="inlineStr">
        <is>
          <t>Maximum annual amount</t>
        </is>
      </c>
      <c r="B9" s="42" t="n">
        <v>1000000</v>
      </c>
      <c r="C9" s="21" t="inlineStr">
        <is>
          <t>US dollars</t>
        </is>
      </c>
      <c r="D9" s="12" t="inlineStr">
        <is>
          <t>Renewed</t>
        </is>
      </c>
      <c r="E9" s="12" t="inlineStr">
        <is>
          <t>Occasional invaders</t>
        </is>
      </c>
      <c r="F9" s="12" t="inlineStr">
        <is>
          <t>Seasonal pest service</t>
        </is>
      </c>
      <c r="G9" s="12" t="inlineStr">
        <is>
          <t>Fictional Tech Jordan</t>
        </is>
      </c>
      <c r="H9" s="12" t="inlineStr">
        <is>
          <t>Fictional Route Central</t>
        </is>
      </c>
      <c r="I9" s="12" t="inlineStr">
        <is>
          <t>Fictional Owner Skyler</t>
        </is>
      </c>
    </row>
    <row r="10">
      <c r="A10" s="26" t="inlineStr">
        <is>
          <t>Earliest allowed date</t>
        </is>
      </c>
      <c r="B10" s="43" t="n">
        <v>42370</v>
      </c>
      <c r="C10" s="26" t="inlineStr">
        <is>
          <t>MM/DD/YYYY</t>
        </is>
      </c>
      <c r="D10" s="12" t="inlineStr">
        <is>
          <t>Lost</t>
        </is>
      </c>
      <c r="E10" s="12" t="inlineStr">
        <is>
          <t>Fly activity</t>
        </is>
      </c>
      <c r="F10" s="12" t="inlineStr">
        <is>
          <t>Perimeter inspection service</t>
        </is>
      </c>
      <c r="G10" s="31" t="n"/>
      <c r="H10" s="31" t="n"/>
      <c r="I10" s="31" t="n"/>
    </row>
    <row r="11">
      <c r="A11" s="21" t="inlineStr">
        <is>
          <t>Latest allowed date</t>
        </is>
      </c>
      <c r="B11" s="43" t="n">
        <v>50040</v>
      </c>
      <c r="C11" s="21" t="inlineStr">
        <is>
          <t>MM/DD/YYYY</t>
        </is>
      </c>
      <c r="D11" s="12" t="inlineStr">
        <is>
          <t>Month-to-Month</t>
        </is>
      </c>
      <c r="E11" s="12" t="inlineStr">
        <is>
          <t>Stinging insects</t>
        </is>
      </c>
      <c r="F11" s="31" t="n"/>
      <c r="G11" s="31" t="n"/>
      <c r="H11" s="31" t="n"/>
      <c r="I11" s="31" t="n"/>
    </row>
    <row r="12">
      <c r="D12" s="31" t="n"/>
      <c r="E12" s="12" t="inlineStr">
        <is>
          <t>General pest monitoring</t>
        </is>
      </c>
      <c r="F12" s="31" t="n"/>
      <c r="G12" s="31" t="n"/>
      <c r="H12" s="31" t="n"/>
      <c r="I12" s="31" t="n"/>
    </row>
  </sheetData>
  <mergeCells count="1">
    <mergeCell ref="A1:I1"/>
  </mergeCells>
  <dataValidations count="4">
    <dataValidation sqref="B5:B7" showDropDown="0" showInputMessage="1" showErrorMessage="1" allowBlank="0" errorTitle="Check the planning limit" error="Enter a whole number from 0 through 3650." promptTitle="Planning limit" prompt="Enter a whole number from 0 through 3650." type="whole" operator="between">
      <formula1>0</formula1>
      <formula2>3650</formula2>
    </dataValidation>
    <dataValidation sqref="B8" showDropDown="0" showInputMessage="1" showErrorMessage="1" allowBlank="0" errorTitle="Check the rate" error="Enter a decimal rate from 0 through 1." promptTitle="Maximum rate" prompt="Enter a decimal rate from 0 through 1." type="decimal" operator="between">
      <formula1>0</formula1>
      <formula2>1</formula2>
    </dataValidation>
    <dataValidation sqref="B9" showDropDown="0" showInputMessage="0" showErrorMessage="1" allowBlank="0" errorTitle="Check the amount" error="Enter an amount from $0 through $100,000,000." type="decimal" operator="between">
      <formula1>0</formula1>
      <formula2>100000000</formula2>
    </dataValidation>
    <dataValidation sqref="B10:B11" showDropDown="0" showInputMessage="0" showErrorMessage="1" allowBlank="0" errorTitle="Check the date" error="Enter a date within 20 years of the current year." type="date" operator="between">
      <formula1>DATE(YEAR(TODAY())-20,1,1)</formula1>
      <formula2>DATE(YEAR(TODAY())+20,12,31)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2026-09-11T09:59:55Z</dcterms:created>
  <dcterms:modified xmlns:dcterms="http://purl.org/dc/terms/" xmlns:xsi="http://www.w3.org/2001/XMLSchema-instance" xsi:type="dcterms:W3CDTF">2026-09-11T09:59:55+00:00Z</dcterms:modified>
</cp:coreProperties>
</file>