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ustomers" sheetId="2" state="visible" r:id="rId2"/>
    <sheet xmlns:r="http://schemas.openxmlformats.org/officeDocument/2006/relationships" name="Service Record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'Summary'!$A$7:$G$17</definedName>
    <definedName name="_xlnm._FilterDatabase" localSheetId="1" hidden="1">'Customers'!$A$4:$J$104</definedName>
    <definedName name="_xlnm._FilterDatabase" localSheetId="2" hidden="1">'Service Records'!$A$4:$V$104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0.0%"/>
    <numFmt numFmtId="166" formatCode="MM/DD/YYYY"/>
    <numFmt numFmtId="167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1747C"/>
      <sz val="9"/>
    </font>
    <font>
      <name val="Calibri"/>
      <b val="1"/>
      <color rgb="00FFFFFF"/>
      <sz val="10"/>
    </font>
    <font>
      <name val="Calibri"/>
      <b val="1"/>
      <color rgb="0024353D"/>
      <sz val="10"/>
    </font>
    <font>
      <name val="Calibri"/>
      <color rgb="0024353D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Customer Contribution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'Summary'!F7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'Summary'!$B$8:$B$15</f>
            </numRef>
          </cat>
          <val>
            <numRef>
              <f>'Summary'!$F$8:$F$15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Contribution Margin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6</row>
      <rowOff>0</rowOff>
    </from>
    <ext cx="4031999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P1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15" customWidth="1" min="4" max="4"/>
    <col width="11" customWidth="1" min="5" max="5"/>
    <col width="19" customWidth="1" min="6" max="6"/>
    <col width="12" customWidth="1" min="7" max="7"/>
    <col width="17" customWidth="1" min="8" max="8"/>
    <col width="17" customWidth="1" min="9" max="9"/>
    <col width="17" customWidth="1" min="10" max="10"/>
  </cols>
  <sheetData>
    <row r="1" ht="28" customHeight="1">
      <c r="A1" s="1" t="inlineStr">
        <is>
          <t>Pest Control Customer Profitability Dashboard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3" t="n"/>
    </row>
    <row r="2" ht="28" customHeight="1">
      <c r="A2" s="3" t="inlineStr">
        <is>
          <t>Ranks clearly fictional customers using entered completed-service revenue, service cost, callbacks, and contribution margin.</t>
        </is>
      </c>
    </row>
    <row r="3">
      <c r="A3" s="4" t="inlineStr">
        <is>
          <t>Total Revenue</t>
        </is>
      </c>
      <c r="B3" s="5">
        <f>IF(COUNTIF('Service Records'!$P$5:$P$104,"Completed")=0,"",SUMIFS('Service Records'!$L$5:$L$104,'Service Records'!$P$5:$P$104,"Completed"))</f>
        <v/>
      </c>
      <c r="C3" s="4" t="inlineStr">
        <is>
          <t>Total Service Cost</t>
        </is>
      </c>
      <c r="D3" s="5">
        <f>IF(COUNT('Service Records'!$T$5:$T$104)=0,"",SUM('Service Records'!$T$5:$T$104))</f>
        <v/>
      </c>
      <c r="E3" s="4" t="inlineStr">
        <is>
          <t>Contribution Margin</t>
        </is>
      </c>
      <c r="F3" s="5">
        <f>IF(OR(B3="",D3=""),"",B3-D3)</f>
        <v/>
      </c>
      <c r="G3" s="4" t="inlineStr">
        <is>
          <t>Margin %</t>
        </is>
      </c>
      <c r="H3" s="6">
        <f>IFERROR(F3/B3,"")</f>
        <v/>
      </c>
      <c r="I3" s="4" t="inlineStr">
        <is>
          <t>Completed Services</t>
        </is>
      </c>
      <c r="J3" s="7">
        <f>COUNTIF('Service Records'!$P$5:$P$104,"Completed")</f>
        <v/>
      </c>
    </row>
    <row r="4">
      <c r="A4" s="4" t="inlineStr">
        <is>
          <t>Callbacks</t>
        </is>
      </c>
      <c r="B4" s="7">
        <f>COUNTIFS('Service Records'!$M$5:$M$104,"Yes",'Service Records'!$P$5:$P$104,"Completed")</f>
        <v/>
      </c>
      <c r="C4" s="4" t="inlineStr">
        <is>
          <t>Callback Rate</t>
        </is>
      </c>
      <c r="D4" s="6">
        <f>IFERROR(B4/J3,"")</f>
        <v/>
      </c>
      <c r="E4" s="4" t="inlineStr">
        <is>
          <t>Customers Listed</t>
        </is>
      </c>
      <c r="F4" s="7">
        <f>COUNTIF(Customers!$B$5:$B$104,"?*")</f>
        <v/>
      </c>
      <c r="G4" s="4" t="inlineStr">
        <is>
          <t>Canceled Records</t>
        </is>
      </c>
      <c r="H4" s="7">
        <f>COUNTIF('Service Records'!$P$5:$P$104,"Cancelled")</f>
        <v/>
      </c>
      <c r="I4" s="4" t="inlineStr">
        <is>
          <t>Open Records</t>
        </is>
      </c>
      <c r="J4" s="7">
        <f>COUNTIF('Service Records'!$P$5:$P$104,"Open")</f>
        <v/>
      </c>
    </row>
    <row r="5"/>
    <row r="6"/>
    <row r="7" ht="32" customHeight="1">
      <c r="A7" s="8" t="inlineStr">
        <is>
          <t>Rank</t>
        </is>
      </c>
      <c r="B7" s="8" t="inlineStr">
        <is>
          <t>Customer</t>
        </is>
      </c>
      <c r="C7" s="8" t="inlineStr">
        <is>
          <t>Revenue</t>
        </is>
      </c>
      <c r="D7" s="8" t="inlineStr">
        <is>
          <t>Service Cost</t>
        </is>
      </c>
      <c r="E7" s="8" t="inlineStr">
        <is>
          <t>Callbacks</t>
        </is>
      </c>
      <c r="F7" s="8" t="inlineStr">
        <is>
          <t>Contribution Margin</t>
        </is>
      </c>
      <c r="G7" s="8" t="inlineStr">
        <is>
          <t>Margin %</t>
        </is>
      </c>
    </row>
    <row r="8" ht="20" customHeight="1">
      <c r="A8" s="9">
        <f>IF(COUNTIF(Customers!$B$5:$B$104,"?*")&gt;=1,1,"")</f>
        <v/>
      </c>
      <c r="B8" s="10">
        <f>IF($A8="","",IFERROR(INDEX(Customers!$B$5:$B$104,MATCH($A8,Customers!$A$5:$A$104,0)),""))</f>
        <v/>
      </c>
      <c r="C8" s="11">
        <f>IF($B8="","",IFERROR(INDEX(Customers!$D$5:$D$104,MATCH($A8,Customers!$A$5:$A$104,0)),""))</f>
        <v/>
      </c>
      <c r="D8" s="11">
        <f>IF($B8="","",IFERROR(INDEX(Customers!$E$5:$E$104,MATCH($A8,Customers!$A$5:$A$104,0)),""))</f>
        <v/>
      </c>
      <c r="E8" s="12">
        <f>IF($B8="","",IFERROR(INDEX(Customers!$F$5:$F$104,MATCH($A8,Customers!$A$5:$A$104,0)),""))</f>
        <v/>
      </c>
      <c r="F8" s="11">
        <f>IF($B8="","",IFERROR(INDEX(Customers!$H$5:$H$104,MATCH($A8,Customers!$A$5:$A$104,0)),""))</f>
        <v/>
      </c>
      <c r="G8" s="13">
        <f>IF($B8="","",IFERROR(INDEX(Customers!$I$5:$I$104,MATCH($A8,Customers!$A$5:$A$104,0)),""))</f>
        <v/>
      </c>
    </row>
    <row r="9" ht="20" customHeight="1">
      <c r="A9" s="14">
        <f>IF(COUNTIF(Customers!$B$5:$B$104,"?*")&gt;=2,2,"")</f>
        <v/>
      </c>
      <c r="B9" s="15">
        <f>IF($A9="","",IFERROR(INDEX(Customers!$B$5:$B$104,MATCH($A9,Customers!$A$5:$A$104,0)),""))</f>
        <v/>
      </c>
      <c r="C9" s="16">
        <f>IF($B9="","",IFERROR(INDEX(Customers!$D$5:$D$104,MATCH($A9,Customers!$A$5:$A$104,0)),""))</f>
        <v/>
      </c>
      <c r="D9" s="16">
        <f>IF($B9="","",IFERROR(INDEX(Customers!$E$5:$E$104,MATCH($A9,Customers!$A$5:$A$104,0)),""))</f>
        <v/>
      </c>
      <c r="E9" s="17">
        <f>IF($B9="","",IFERROR(INDEX(Customers!$F$5:$F$104,MATCH($A9,Customers!$A$5:$A$104,0)),""))</f>
        <v/>
      </c>
      <c r="F9" s="16">
        <f>IF($B9="","",IFERROR(INDEX(Customers!$H$5:$H$104,MATCH($A9,Customers!$A$5:$A$104,0)),""))</f>
        <v/>
      </c>
      <c r="G9" s="18">
        <f>IF($B9="","",IFERROR(INDEX(Customers!$I$5:$I$104,MATCH($A9,Customers!$A$5:$A$104,0)),""))</f>
        <v/>
      </c>
    </row>
    <row r="10" ht="20" customHeight="1">
      <c r="A10" s="9">
        <f>IF(COUNTIF(Customers!$B$5:$B$104,"?*")&gt;=3,3,"")</f>
        <v/>
      </c>
      <c r="B10" s="10">
        <f>IF($A10="","",IFERROR(INDEX(Customers!$B$5:$B$104,MATCH($A10,Customers!$A$5:$A$104,0)),""))</f>
        <v/>
      </c>
      <c r="C10" s="11">
        <f>IF($B10="","",IFERROR(INDEX(Customers!$D$5:$D$104,MATCH($A10,Customers!$A$5:$A$104,0)),""))</f>
        <v/>
      </c>
      <c r="D10" s="11">
        <f>IF($B10="","",IFERROR(INDEX(Customers!$E$5:$E$104,MATCH($A10,Customers!$A$5:$A$104,0)),""))</f>
        <v/>
      </c>
      <c r="E10" s="12">
        <f>IF($B10="","",IFERROR(INDEX(Customers!$F$5:$F$104,MATCH($A10,Customers!$A$5:$A$104,0)),""))</f>
        <v/>
      </c>
      <c r="F10" s="11">
        <f>IF($B10="","",IFERROR(INDEX(Customers!$H$5:$H$104,MATCH($A10,Customers!$A$5:$A$104,0)),""))</f>
        <v/>
      </c>
      <c r="G10" s="13">
        <f>IF($B10="","",IFERROR(INDEX(Customers!$I$5:$I$104,MATCH($A10,Customers!$A$5:$A$104,0)),""))</f>
        <v/>
      </c>
    </row>
    <row r="11" ht="20" customHeight="1">
      <c r="A11" s="14">
        <f>IF(COUNTIF(Customers!$B$5:$B$104,"?*")&gt;=4,4,"")</f>
        <v/>
      </c>
      <c r="B11" s="15">
        <f>IF($A11="","",IFERROR(INDEX(Customers!$B$5:$B$104,MATCH($A11,Customers!$A$5:$A$104,0)),""))</f>
        <v/>
      </c>
      <c r="C11" s="16">
        <f>IF($B11="","",IFERROR(INDEX(Customers!$D$5:$D$104,MATCH($A11,Customers!$A$5:$A$104,0)),""))</f>
        <v/>
      </c>
      <c r="D11" s="16">
        <f>IF($B11="","",IFERROR(INDEX(Customers!$E$5:$E$104,MATCH($A11,Customers!$A$5:$A$104,0)),""))</f>
        <v/>
      </c>
      <c r="E11" s="17">
        <f>IF($B11="","",IFERROR(INDEX(Customers!$F$5:$F$104,MATCH($A11,Customers!$A$5:$A$104,0)),""))</f>
        <v/>
      </c>
      <c r="F11" s="16">
        <f>IF($B11="","",IFERROR(INDEX(Customers!$H$5:$H$104,MATCH($A11,Customers!$A$5:$A$104,0)),""))</f>
        <v/>
      </c>
      <c r="G11" s="18">
        <f>IF($B11="","",IFERROR(INDEX(Customers!$I$5:$I$104,MATCH($A11,Customers!$A$5:$A$104,0)),""))</f>
        <v/>
      </c>
    </row>
    <row r="12" ht="20" customHeight="1">
      <c r="A12" s="9">
        <f>IF(COUNTIF(Customers!$B$5:$B$104,"?*")&gt;=5,5,"")</f>
        <v/>
      </c>
      <c r="B12" s="10">
        <f>IF($A12="","",IFERROR(INDEX(Customers!$B$5:$B$104,MATCH($A12,Customers!$A$5:$A$104,0)),""))</f>
        <v/>
      </c>
      <c r="C12" s="11">
        <f>IF($B12="","",IFERROR(INDEX(Customers!$D$5:$D$104,MATCH($A12,Customers!$A$5:$A$104,0)),""))</f>
        <v/>
      </c>
      <c r="D12" s="11">
        <f>IF($B12="","",IFERROR(INDEX(Customers!$E$5:$E$104,MATCH($A12,Customers!$A$5:$A$104,0)),""))</f>
        <v/>
      </c>
      <c r="E12" s="12">
        <f>IF($B12="","",IFERROR(INDEX(Customers!$F$5:$F$104,MATCH($A12,Customers!$A$5:$A$104,0)),""))</f>
        <v/>
      </c>
      <c r="F12" s="11">
        <f>IF($B12="","",IFERROR(INDEX(Customers!$H$5:$H$104,MATCH($A12,Customers!$A$5:$A$104,0)),""))</f>
        <v/>
      </c>
      <c r="G12" s="13">
        <f>IF($B12="","",IFERROR(INDEX(Customers!$I$5:$I$104,MATCH($A12,Customers!$A$5:$A$104,0)),""))</f>
        <v/>
      </c>
    </row>
    <row r="13" ht="20" customHeight="1">
      <c r="A13" s="14">
        <f>IF(COUNTIF(Customers!$B$5:$B$104,"?*")&gt;=6,6,"")</f>
        <v/>
      </c>
      <c r="B13" s="15">
        <f>IF($A13="","",IFERROR(INDEX(Customers!$B$5:$B$104,MATCH($A13,Customers!$A$5:$A$104,0)),""))</f>
        <v/>
      </c>
      <c r="C13" s="16">
        <f>IF($B13="","",IFERROR(INDEX(Customers!$D$5:$D$104,MATCH($A13,Customers!$A$5:$A$104,0)),""))</f>
        <v/>
      </c>
      <c r="D13" s="16">
        <f>IF($B13="","",IFERROR(INDEX(Customers!$E$5:$E$104,MATCH($A13,Customers!$A$5:$A$104,0)),""))</f>
        <v/>
      </c>
      <c r="E13" s="17">
        <f>IF($B13="","",IFERROR(INDEX(Customers!$F$5:$F$104,MATCH($A13,Customers!$A$5:$A$104,0)),""))</f>
        <v/>
      </c>
      <c r="F13" s="16">
        <f>IF($B13="","",IFERROR(INDEX(Customers!$H$5:$H$104,MATCH($A13,Customers!$A$5:$A$104,0)),""))</f>
        <v/>
      </c>
      <c r="G13" s="18">
        <f>IF($B13="","",IFERROR(INDEX(Customers!$I$5:$I$104,MATCH($A13,Customers!$A$5:$A$104,0)),""))</f>
        <v/>
      </c>
    </row>
    <row r="14" ht="20" customHeight="1">
      <c r="A14" s="9">
        <f>IF(COUNTIF(Customers!$B$5:$B$104,"?*")&gt;=7,7,"")</f>
        <v/>
      </c>
      <c r="B14" s="10">
        <f>IF($A14="","",IFERROR(INDEX(Customers!$B$5:$B$104,MATCH($A14,Customers!$A$5:$A$104,0)),""))</f>
        <v/>
      </c>
      <c r="C14" s="11">
        <f>IF($B14="","",IFERROR(INDEX(Customers!$D$5:$D$104,MATCH($A14,Customers!$A$5:$A$104,0)),""))</f>
        <v/>
      </c>
      <c r="D14" s="11">
        <f>IF($B14="","",IFERROR(INDEX(Customers!$E$5:$E$104,MATCH($A14,Customers!$A$5:$A$104,0)),""))</f>
        <v/>
      </c>
      <c r="E14" s="12">
        <f>IF($B14="","",IFERROR(INDEX(Customers!$F$5:$F$104,MATCH($A14,Customers!$A$5:$A$104,0)),""))</f>
        <v/>
      </c>
      <c r="F14" s="11">
        <f>IF($B14="","",IFERROR(INDEX(Customers!$H$5:$H$104,MATCH($A14,Customers!$A$5:$A$104,0)),""))</f>
        <v/>
      </c>
      <c r="G14" s="13">
        <f>IF($B14="","",IFERROR(INDEX(Customers!$I$5:$I$104,MATCH($A14,Customers!$A$5:$A$104,0)),""))</f>
        <v/>
      </c>
    </row>
    <row r="15" ht="20" customHeight="1">
      <c r="A15" s="14">
        <f>IF(COUNTIF(Customers!$B$5:$B$104,"?*")&gt;=8,8,"")</f>
        <v/>
      </c>
      <c r="B15" s="15">
        <f>IF($A15="","",IFERROR(INDEX(Customers!$B$5:$B$104,MATCH($A15,Customers!$A$5:$A$104,0)),""))</f>
        <v/>
      </c>
      <c r="C15" s="16">
        <f>IF($B15="","",IFERROR(INDEX(Customers!$D$5:$D$104,MATCH($A15,Customers!$A$5:$A$104,0)),""))</f>
        <v/>
      </c>
      <c r="D15" s="16">
        <f>IF($B15="","",IFERROR(INDEX(Customers!$E$5:$E$104,MATCH($A15,Customers!$A$5:$A$104,0)),""))</f>
        <v/>
      </c>
      <c r="E15" s="17">
        <f>IF($B15="","",IFERROR(INDEX(Customers!$F$5:$F$104,MATCH($A15,Customers!$A$5:$A$104,0)),""))</f>
        <v/>
      </c>
      <c r="F15" s="16">
        <f>IF($B15="","",IFERROR(INDEX(Customers!$H$5:$H$104,MATCH($A15,Customers!$A$5:$A$104,0)),""))</f>
        <v/>
      </c>
      <c r="G15" s="18">
        <f>IF($B15="","",IFERROR(INDEX(Customers!$I$5:$I$104,MATCH($A15,Customers!$A$5:$A$104,0)),""))</f>
        <v/>
      </c>
    </row>
    <row r="16" ht="20" customHeight="1">
      <c r="A16" s="9">
        <f>IF(COUNTIF(Customers!$B$5:$B$104,"?*")&gt;=9,9,"")</f>
        <v/>
      </c>
      <c r="B16" s="10">
        <f>IF($A16="","",IFERROR(INDEX(Customers!$B$5:$B$104,MATCH($A16,Customers!$A$5:$A$104,0)),""))</f>
        <v/>
      </c>
      <c r="C16" s="11">
        <f>IF($B16="","",IFERROR(INDEX(Customers!$D$5:$D$104,MATCH($A16,Customers!$A$5:$A$104,0)),""))</f>
        <v/>
      </c>
      <c r="D16" s="11">
        <f>IF($B16="","",IFERROR(INDEX(Customers!$E$5:$E$104,MATCH($A16,Customers!$A$5:$A$104,0)),""))</f>
        <v/>
      </c>
      <c r="E16" s="12">
        <f>IF($B16="","",IFERROR(INDEX(Customers!$F$5:$F$104,MATCH($A16,Customers!$A$5:$A$104,0)),""))</f>
        <v/>
      </c>
      <c r="F16" s="11">
        <f>IF($B16="","",IFERROR(INDEX(Customers!$H$5:$H$104,MATCH($A16,Customers!$A$5:$A$104,0)),""))</f>
        <v/>
      </c>
      <c r="G16" s="13">
        <f>IF($B16="","",IFERROR(INDEX(Customers!$I$5:$I$104,MATCH($A16,Customers!$A$5:$A$104,0)),""))</f>
        <v/>
      </c>
    </row>
    <row r="17" ht="20" customHeight="1">
      <c r="A17" s="14">
        <f>IF(COUNTIF(Customers!$B$5:$B$104,"?*")&gt;=10,10,"")</f>
        <v/>
      </c>
      <c r="B17" s="15">
        <f>IF($A17="","",IFERROR(INDEX(Customers!$B$5:$B$104,MATCH($A17,Customers!$A$5:$A$104,0)),""))</f>
        <v/>
      </c>
      <c r="C17" s="16">
        <f>IF($B17="","",IFERROR(INDEX(Customers!$D$5:$D$104,MATCH($A17,Customers!$A$5:$A$104,0)),""))</f>
        <v/>
      </c>
      <c r="D17" s="16">
        <f>IF($B17="","",IFERROR(INDEX(Customers!$E$5:$E$104,MATCH($A17,Customers!$A$5:$A$104,0)),""))</f>
        <v/>
      </c>
      <c r="E17" s="17">
        <f>IF($B17="","",IFERROR(INDEX(Customers!$F$5:$F$104,MATCH($A17,Customers!$A$5:$A$104,0)),""))</f>
        <v/>
      </c>
      <c r="F17" s="16">
        <f>IF($B17="","",IFERROR(INDEX(Customers!$H$5:$H$104,MATCH($A17,Customers!$A$5:$A$104,0)),""))</f>
        <v/>
      </c>
      <c r="G17" s="18">
        <f>IF($B17="","",IFERROR(INDEX(Customers!$I$5:$I$104,MATCH($A17,Customers!$A$5:$A$104,0)),""))</f>
        <v/>
      </c>
    </row>
  </sheetData>
  <autoFilter ref="A7:G17"/>
  <mergeCells count="1">
    <mergeCell ref="A1:P1"/>
  </mergeCells>
  <conditionalFormatting sqref="F8:F17">
    <cfRule type="expression" priority="1" dxfId="0">
      <formula>AND($F8&lt;0,$F8&lt;&gt;"")</formula>
    </cfRule>
    <cfRule type="expression" priority="2" dxfId="1">
      <formula>AND($F8&gt;0,$F8&lt;&gt;"")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J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8" customWidth="1" min="3" max="3"/>
    <col width="14" customWidth="1" min="4" max="4"/>
    <col width="14" customWidth="1" min="5" max="5"/>
    <col width="11" customWidth="1" min="6" max="6"/>
    <col width="14" customWidth="1" min="7" max="7"/>
    <col width="20" customWidth="1" min="8" max="8"/>
    <col width="12" customWidth="1" min="9" max="9"/>
    <col width="31" customWidth="1" min="10" max="10"/>
  </cols>
  <sheetData>
    <row r="1" ht="28" customHeight="1">
      <c r="A1" s="1" t="inlineStr">
        <is>
          <t>Customer Profitability Detail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 ht="28" customHeight="1">
      <c r="A2" s="3" t="inlineStr">
        <is>
          <t>Enter each customer once in the yellow column. Calculated fields use completed records from the Service Records sheet.</t>
        </is>
      </c>
    </row>
    <row r="3"/>
    <row r="4" ht="32" customHeight="1">
      <c r="A4" s="8" t="inlineStr">
        <is>
          <t>Rank</t>
        </is>
      </c>
      <c r="B4" s="8" t="inlineStr">
        <is>
          <t>Customer</t>
        </is>
      </c>
      <c r="C4" s="8" t="inlineStr">
        <is>
          <t>Completed Services</t>
        </is>
      </c>
      <c r="D4" s="8" t="inlineStr">
        <is>
          <t>Revenue</t>
        </is>
      </c>
      <c r="E4" s="8" t="inlineStr">
        <is>
          <t>Service Cost</t>
        </is>
      </c>
      <c r="F4" s="8" t="inlineStr">
        <is>
          <t>Callbacks</t>
        </is>
      </c>
      <c r="G4" s="8" t="inlineStr">
        <is>
          <t>Callback Rate</t>
        </is>
      </c>
      <c r="H4" s="8" t="inlineStr">
        <is>
          <t>Contribution Margin</t>
        </is>
      </c>
      <c r="I4" s="8" t="inlineStr">
        <is>
          <t>Margin %</t>
        </is>
      </c>
      <c r="J4" s="8" t="inlineStr">
        <is>
          <t>Review Flag</t>
        </is>
      </c>
    </row>
    <row r="5" ht="21" customHeight="1">
      <c r="A5" s="14">
        <f>IF($B5="","",1+SUMPRODUCT(--($B$5:$B$104&lt;&gt;""),--($H$5:$H$104&gt;$H5))+SUMPRODUCT(--($B$5:$B5&lt;&gt;""),--($H$5:$H5=$H5))-1)</f>
        <v/>
      </c>
      <c r="B5" s="19" t="inlineStr">
        <is>
          <t>Fictional Alder Co.</t>
        </is>
      </c>
      <c r="C5" s="17">
        <f>IF($B5="","",COUNTIFS('Service Records'!$B$5:$B$104,$B5,'Service Records'!$P$5:$P$104,"Completed"))</f>
        <v/>
      </c>
      <c r="D5" s="16">
        <f>IF($B5="","",SUMIFS('Service Records'!$L$5:$L$104,'Service Records'!$B$5:$B$104,$B5,'Service Records'!$P$5:$P$104,"Completed"))</f>
        <v/>
      </c>
      <c r="E5" s="16">
        <f>IF($B5="","",SUMIFS('Service Records'!$T$5:$T$104,'Service Records'!$B$5:$B$104,$B5))</f>
        <v/>
      </c>
      <c r="F5" s="17">
        <f>IF($B5="","",COUNTIFS('Service Records'!$B$5:$B$104,$B5,'Service Records'!$M$5:$M$104,"Yes",'Service Records'!$P$5:$P$104,"Completed"))</f>
        <v/>
      </c>
      <c r="G5" s="18">
        <f>IF($B5="","",IFERROR($F5/$C5,""))</f>
        <v/>
      </c>
      <c r="H5" s="16">
        <f>IF($B5="","",$D5-$E5)</f>
        <v/>
      </c>
      <c r="I5" s="18">
        <f>IF($B5="","",IFERROR($H5/$D5,""))</f>
        <v/>
      </c>
      <c r="J5" s="20">
        <f>IF($B5="","",IF($C5=0,"Review: no completed service",IF($I5="","Review: margin unavailable",IF($I5&lt;Assumptions!$B$11,"Review: margin below threshold",""))))</f>
        <v/>
      </c>
    </row>
    <row r="6" ht="21" customHeight="1">
      <c r="A6" s="9">
        <f>IF($B6="","",1+SUMPRODUCT(--($B$5:$B$104&lt;&gt;""),--($H$5:$H$104&gt;$H6))+SUMPRODUCT(--($B$5:$B6&lt;&gt;""),--($H$5:$H6=$H6))-1)</f>
        <v/>
      </c>
      <c r="B6" s="19" t="inlineStr">
        <is>
          <t>Fictional Birch Studio</t>
        </is>
      </c>
      <c r="C6" s="12">
        <f>IF($B6="","",COUNTIFS('Service Records'!$B$5:$B$104,$B6,'Service Records'!$P$5:$P$104,"Completed"))</f>
        <v/>
      </c>
      <c r="D6" s="11">
        <f>IF($B6="","",SUMIFS('Service Records'!$L$5:$L$104,'Service Records'!$B$5:$B$104,$B6,'Service Records'!$P$5:$P$104,"Completed"))</f>
        <v/>
      </c>
      <c r="E6" s="11">
        <f>IF($B6="","",SUMIFS('Service Records'!$T$5:$T$104,'Service Records'!$B$5:$B$104,$B6))</f>
        <v/>
      </c>
      <c r="F6" s="12">
        <f>IF($B6="","",COUNTIFS('Service Records'!$B$5:$B$104,$B6,'Service Records'!$M$5:$M$104,"Yes",'Service Records'!$P$5:$P$104,"Completed"))</f>
        <v/>
      </c>
      <c r="G6" s="13">
        <f>IF($B6="","",IFERROR($F6/$C6,""))</f>
        <v/>
      </c>
      <c r="H6" s="11">
        <f>IF($B6="","",$D6-$E6)</f>
        <v/>
      </c>
      <c r="I6" s="13">
        <f>IF($B6="","",IFERROR($H6/$D6,""))</f>
        <v/>
      </c>
      <c r="J6" s="21">
        <f>IF($B6="","",IF($C6=0,"Review: no completed service",IF($I6="","Review: margin unavailable",IF($I6&lt;Assumptions!$B$11,"Review: margin below threshold",""))))</f>
        <v/>
      </c>
    </row>
    <row r="7" ht="21" customHeight="1">
      <c r="A7" s="14">
        <f>IF($B7="","",1+SUMPRODUCT(--($B$5:$B$104&lt;&gt;""),--($H$5:$H$104&gt;$H7))+SUMPRODUCT(--($B$5:$B7&lt;&gt;""),--($H$5:$H7=$H7))-1)</f>
        <v/>
      </c>
      <c r="B7" s="19" t="inlineStr">
        <is>
          <t>Fictional Cedar Works</t>
        </is>
      </c>
      <c r="C7" s="17">
        <f>IF($B7="","",COUNTIFS('Service Records'!$B$5:$B$104,$B7,'Service Records'!$P$5:$P$104,"Completed"))</f>
        <v/>
      </c>
      <c r="D7" s="16">
        <f>IF($B7="","",SUMIFS('Service Records'!$L$5:$L$104,'Service Records'!$B$5:$B$104,$B7,'Service Records'!$P$5:$P$104,"Completed"))</f>
        <v/>
      </c>
      <c r="E7" s="16">
        <f>IF($B7="","",SUMIFS('Service Records'!$T$5:$T$104,'Service Records'!$B$5:$B$104,$B7))</f>
        <v/>
      </c>
      <c r="F7" s="17">
        <f>IF($B7="","",COUNTIFS('Service Records'!$B$5:$B$104,$B7,'Service Records'!$M$5:$M$104,"Yes",'Service Records'!$P$5:$P$104,"Completed"))</f>
        <v/>
      </c>
      <c r="G7" s="18">
        <f>IF($B7="","",IFERROR($F7/$C7,""))</f>
        <v/>
      </c>
      <c r="H7" s="16">
        <f>IF($B7="","",$D7-$E7)</f>
        <v/>
      </c>
      <c r="I7" s="18">
        <f>IF($B7="","",IFERROR($H7/$D7,""))</f>
        <v/>
      </c>
      <c r="J7" s="20">
        <f>IF($B7="","",IF($C7=0,"Review: no completed service",IF($I7="","Review: margin unavailable",IF($I7&lt;Assumptions!$B$11,"Review: margin below threshold",""))))</f>
        <v/>
      </c>
    </row>
    <row r="8" ht="21" customHeight="1">
      <c r="A8" s="9">
        <f>IF($B8="","",1+SUMPRODUCT(--($B$5:$B$104&lt;&gt;""),--($H$5:$H$104&gt;$H8))+SUMPRODUCT(--($B$5:$B8&lt;&gt;""),--($H$5:$H8=$H8))-1)</f>
        <v/>
      </c>
      <c r="B8" s="19" t="inlineStr">
        <is>
          <t>Fictional Dune Market</t>
        </is>
      </c>
      <c r="C8" s="12">
        <f>IF($B8="","",COUNTIFS('Service Records'!$B$5:$B$104,$B8,'Service Records'!$P$5:$P$104,"Completed"))</f>
        <v/>
      </c>
      <c r="D8" s="11">
        <f>IF($B8="","",SUMIFS('Service Records'!$L$5:$L$104,'Service Records'!$B$5:$B$104,$B8,'Service Records'!$P$5:$P$104,"Completed"))</f>
        <v/>
      </c>
      <c r="E8" s="11">
        <f>IF($B8="","",SUMIFS('Service Records'!$T$5:$T$104,'Service Records'!$B$5:$B$104,$B8))</f>
        <v/>
      </c>
      <c r="F8" s="12">
        <f>IF($B8="","",COUNTIFS('Service Records'!$B$5:$B$104,$B8,'Service Records'!$M$5:$M$104,"Yes",'Service Records'!$P$5:$P$104,"Completed"))</f>
        <v/>
      </c>
      <c r="G8" s="13">
        <f>IF($B8="","",IFERROR($F8/$C8,""))</f>
        <v/>
      </c>
      <c r="H8" s="11">
        <f>IF($B8="","",$D8-$E8)</f>
        <v/>
      </c>
      <c r="I8" s="13">
        <f>IF($B8="","",IFERROR($H8/$D8,""))</f>
        <v/>
      </c>
      <c r="J8" s="21">
        <f>IF($B8="","",IF($C8=0,"Review: no completed service",IF($I8="","Review: margin unavailable",IF($I8&lt;Assumptions!$B$11,"Review: margin below threshold",""))))</f>
        <v/>
      </c>
    </row>
    <row r="9" ht="21" customHeight="1">
      <c r="A9" s="14">
        <f>IF($B9="","",1+SUMPRODUCT(--($B$5:$B$104&lt;&gt;""),--($H$5:$H$104&gt;$H9))+SUMPRODUCT(--($B$5:$B9&lt;&gt;""),--($H$5:$H9=$H9))-1)</f>
        <v/>
      </c>
      <c r="B9" s="19" t="inlineStr">
        <is>
          <t>Fictional Elm Lodge</t>
        </is>
      </c>
      <c r="C9" s="17">
        <f>IF($B9="","",COUNTIFS('Service Records'!$B$5:$B$104,$B9,'Service Records'!$P$5:$P$104,"Completed"))</f>
        <v/>
      </c>
      <c r="D9" s="16">
        <f>IF($B9="","",SUMIFS('Service Records'!$L$5:$L$104,'Service Records'!$B$5:$B$104,$B9,'Service Records'!$P$5:$P$104,"Completed"))</f>
        <v/>
      </c>
      <c r="E9" s="16">
        <f>IF($B9="","",SUMIFS('Service Records'!$T$5:$T$104,'Service Records'!$B$5:$B$104,$B9))</f>
        <v/>
      </c>
      <c r="F9" s="17">
        <f>IF($B9="","",COUNTIFS('Service Records'!$B$5:$B$104,$B9,'Service Records'!$M$5:$M$104,"Yes",'Service Records'!$P$5:$P$104,"Completed"))</f>
        <v/>
      </c>
      <c r="G9" s="18">
        <f>IF($B9="","",IFERROR($F9/$C9,""))</f>
        <v/>
      </c>
      <c r="H9" s="16">
        <f>IF($B9="","",$D9-$E9)</f>
        <v/>
      </c>
      <c r="I9" s="18">
        <f>IF($B9="","",IFERROR($H9/$D9,""))</f>
        <v/>
      </c>
      <c r="J9" s="20">
        <f>IF($B9="","",IF($C9=0,"Review: no completed service",IF($I9="","Review: margin unavailable",IF($I9&lt;Assumptions!$B$11,"Review: margin below threshold",""))))</f>
        <v/>
      </c>
    </row>
    <row r="10" ht="21" customHeight="1">
      <c r="A10" s="9">
        <f>IF($B10="","",1+SUMPRODUCT(--($B$5:$B$104&lt;&gt;""),--($H$5:$H$104&gt;$H10))+SUMPRODUCT(--($B$5:$B10&lt;&gt;""),--($H$5:$H10=$H10))-1)</f>
        <v/>
      </c>
      <c r="B10" s="19" t="inlineStr">
        <is>
          <t>Fictional Fable Cafe</t>
        </is>
      </c>
      <c r="C10" s="12">
        <f>IF($B10="","",COUNTIFS('Service Records'!$B$5:$B$104,$B10,'Service Records'!$P$5:$P$104,"Completed"))</f>
        <v/>
      </c>
      <c r="D10" s="11">
        <f>IF($B10="","",SUMIFS('Service Records'!$L$5:$L$104,'Service Records'!$B$5:$B$104,$B10,'Service Records'!$P$5:$P$104,"Completed"))</f>
        <v/>
      </c>
      <c r="E10" s="11">
        <f>IF($B10="","",SUMIFS('Service Records'!$T$5:$T$104,'Service Records'!$B$5:$B$104,$B10))</f>
        <v/>
      </c>
      <c r="F10" s="12">
        <f>IF($B10="","",COUNTIFS('Service Records'!$B$5:$B$104,$B10,'Service Records'!$M$5:$M$104,"Yes",'Service Records'!$P$5:$P$104,"Completed"))</f>
        <v/>
      </c>
      <c r="G10" s="13">
        <f>IF($B10="","",IFERROR($F10/$C10,""))</f>
        <v/>
      </c>
      <c r="H10" s="11">
        <f>IF($B10="","",$D10-$E10)</f>
        <v/>
      </c>
      <c r="I10" s="13">
        <f>IF($B10="","",IFERROR($H10/$D10,""))</f>
        <v/>
      </c>
      <c r="J10" s="21">
        <f>IF($B10="","",IF($C10=0,"Review: no completed service",IF($I10="","Review: margin unavailable",IF($I10&lt;Assumptions!$B$11,"Review: margin below threshold",""))))</f>
        <v/>
      </c>
    </row>
    <row r="11" ht="21" customHeight="1">
      <c r="A11" s="14">
        <f>IF($B11="","",1+SUMPRODUCT(--($B$5:$B$104&lt;&gt;""),--($H$5:$H$104&gt;$H11))+SUMPRODUCT(--($B$5:$B11&lt;&gt;""),--($H$5:$H11=$H11))-1)</f>
        <v/>
      </c>
      <c r="B11" s="19" t="inlineStr">
        <is>
          <t>Fictional Grove Depot</t>
        </is>
      </c>
      <c r="C11" s="17">
        <f>IF($B11="","",COUNTIFS('Service Records'!$B$5:$B$104,$B11,'Service Records'!$P$5:$P$104,"Completed"))</f>
        <v/>
      </c>
      <c r="D11" s="16">
        <f>IF($B11="","",SUMIFS('Service Records'!$L$5:$L$104,'Service Records'!$B$5:$B$104,$B11,'Service Records'!$P$5:$P$104,"Completed"))</f>
        <v/>
      </c>
      <c r="E11" s="16">
        <f>IF($B11="","",SUMIFS('Service Records'!$T$5:$T$104,'Service Records'!$B$5:$B$104,$B11))</f>
        <v/>
      </c>
      <c r="F11" s="17">
        <f>IF($B11="","",COUNTIFS('Service Records'!$B$5:$B$104,$B11,'Service Records'!$M$5:$M$104,"Yes",'Service Records'!$P$5:$P$104,"Completed"))</f>
        <v/>
      </c>
      <c r="G11" s="18">
        <f>IF($B11="","",IFERROR($F11/$C11,""))</f>
        <v/>
      </c>
      <c r="H11" s="16">
        <f>IF($B11="","",$D11-$E11)</f>
        <v/>
      </c>
      <c r="I11" s="18">
        <f>IF($B11="","",IFERROR($H11/$D11,""))</f>
        <v/>
      </c>
      <c r="J11" s="20">
        <f>IF($B11="","",IF($C11=0,"Review: no completed service",IF($I11="","Review: margin unavailable",IF($I11&lt;Assumptions!$B$11,"Review: margin below threshold",""))))</f>
        <v/>
      </c>
    </row>
    <row r="12" ht="21" customHeight="1">
      <c r="A12" s="9">
        <f>IF($B12="","",1+SUMPRODUCT(--($B$5:$B$104&lt;&gt;""),--($H$5:$H$104&gt;$H12))+SUMPRODUCT(--($B$5:$B12&lt;&gt;""),--($H$5:$H12=$H12))-1)</f>
        <v/>
      </c>
      <c r="B12" s="19" t="inlineStr">
        <is>
          <t>Fictional Harbor Lab</t>
        </is>
      </c>
      <c r="C12" s="12">
        <f>IF($B12="","",COUNTIFS('Service Records'!$B$5:$B$104,$B12,'Service Records'!$P$5:$P$104,"Completed"))</f>
        <v/>
      </c>
      <c r="D12" s="11">
        <f>IF($B12="","",SUMIFS('Service Records'!$L$5:$L$104,'Service Records'!$B$5:$B$104,$B12,'Service Records'!$P$5:$P$104,"Completed"))</f>
        <v/>
      </c>
      <c r="E12" s="11">
        <f>IF($B12="","",SUMIFS('Service Records'!$T$5:$T$104,'Service Records'!$B$5:$B$104,$B12))</f>
        <v/>
      </c>
      <c r="F12" s="12">
        <f>IF($B12="","",COUNTIFS('Service Records'!$B$5:$B$104,$B12,'Service Records'!$M$5:$M$104,"Yes",'Service Records'!$P$5:$P$104,"Completed"))</f>
        <v/>
      </c>
      <c r="G12" s="13">
        <f>IF($B12="","",IFERROR($F12/$C12,""))</f>
        <v/>
      </c>
      <c r="H12" s="11">
        <f>IF($B12="","",$D12-$E12)</f>
        <v/>
      </c>
      <c r="I12" s="13">
        <f>IF($B12="","",IFERROR($H12/$D12,""))</f>
        <v/>
      </c>
      <c r="J12" s="21">
        <f>IF($B12="","",IF($C12=0,"Review: no completed service",IF($I12="","Review: margin unavailable",IF($I12&lt;Assumptions!$B$11,"Review: margin below threshold",""))))</f>
        <v/>
      </c>
    </row>
    <row r="13" ht="21" customHeight="1">
      <c r="A13" s="14">
        <f>IF($B13="","",1+SUMPRODUCT(--($B$5:$B$104&lt;&gt;""),--($H$5:$H$104&gt;$H13))+SUMPRODUCT(--($B$5:$B13&lt;&gt;""),--($H$5:$H13=$H13))-1)</f>
        <v/>
      </c>
      <c r="B13" s="19" t="inlineStr">
        <is>
          <t>Fictional Iris Hall</t>
        </is>
      </c>
      <c r="C13" s="17">
        <f>IF($B13="","",COUNTIFS('Service Records'!$B$5:$B$104,$B13,'Service Records'!$P$5:$P$104,"Completed"))</f>
        <v/>
      </c>
      <c r="D13" s="16">
        <f>IF($B13="","",SUMIFS('Service Records'!$L$5:$L$104,'Service Records'!$B$5:$B$104,$B13,'Service Records'!$P$5:$P$104,"Completed"))</f>
        <v/>
      </c>
      <c r="E13" s="16">
        <f>IF($B13="","",SUMIFS('Service Records'!$T$5:$T$104,'Service Records'!$B$5:$B$104,$B13))</f>
        <v/>
      </c>
      <c r="F13" s="17">
        <f>IF($B13="","",COUNTIFS('Service Records'!$B$5:$B$104,$B13,'Service Records'!$M$5:$M$104,"Yes",'Service Records'!$P$5:$P$104,"Completed"))</f>
        <v/>
      </c>
      <c r="G13" s="18">
        <f>IF($B13="","",IFERROR($F13/$C13,""))</f>
        <v/>
      </c>
      <c r="H13" s="16">
        <f>IF($B13="","",$D13-$E13)</f>
        <v/>
      </c>
      <c r="I13" s="18">
        <f>IF($B13="","",IFERROR($H13/$D13,""))</f>
        <v/>
      </c>
      <c r="J13" s="20">
        <f>IF($B13="","",IF($C13=0,"Review: no completed service",IF($I13="","Review: margin unavailable",IF($I13&lt;Assumptions!$B$11,"Review: margin below threshold",""))))</f>
        <v/>
      </c>
    </row>
    <row r="14" ht="21" customHeight="1">
      <c r="A14" s="9">
        <f>IF($B14="","",1+SUMPRODUCT(--($B$5:$B$104&lt;&gt;""),--($H$5:$H$104&gt;$H14))+SUMPRODUCT(--($B$5:$B14&lt;&gt;""),--($H$5:$H14=$H14))-1)</f>
        <v/>
      </c>
      <c r="B14" s="19" t="inlineStr">
        <is>
          <t>Fictional Juniper Shop</t>
        </is>
      </c>
      <c r="C14" s="12">
        <f>IF($B14="","",COUNTIFS('Service Records'!$B$5:$B$104,$B14,'Service Records'!$P$5:$P$104,"Completed"))</f>
        <v/>
      </c>
      <c r="D14" s="11">
        <f>IF($B14="","",SUMIFS('Service Records'!$L$5:$L$104,'Service Records'!$B$5:$B$104,$B14,'Service Records'!$P$5:$P$104,"Completed"))</f>
        <v/>
      </c>
      <c r="E14" s="11">
        <f>IF($B14="","",SUMIFS('Service Records'!$T$5:$T$104,'Service Records'!$B$5:$B$104,$B14))</f>
        <v/>
      </c>
      <c r="F14" s="12">
        <f>IF($B14="","",COUNTIFS('Service Records'!$B$5:$B$104,$B14,'Service Records'!$M$5:$M$104,"Yes",'Service Records'!$P$5:$P$104,"Completed"))</f>
        <v/>
      </c>
      <c r="G14" s="13">
        <f>IF($B14="","",IFERROR($F14/$C14,""))</f>
        <v/>
      </c>
      <c r="H14" s="11">
        <f>IF($B14="","",$D14-$E14)</f>
        <v/>
      </c>
      <c r="I14" s="13">
        <f>IF($B14="","",IFERROR($H14/$D14,""))</f>
        <v/>
      </c>
      <c r="J14" s="21">
        <f>IF($B14="","",IF($C14=0,"Review: no completed service",IF($I14="","Review: margin unavailable",IF($I14&lt;Assumptions!$B$11,"Review: margin below threshold",""))))</f>
        <v/>
      </c>
    </row>
    <row r="15" ht="21" customHeight="1">
      <c r="A15" s="14">
        <f>IF($B15="","",1+SUMPRODUCT(--($B$5:$B$104&lt;&gt;""),--($H$5:$H$104&gt;$H15))+SUMPRODUCT(--($B$5:$B15&lt;&gt;""),--($H$5:$H15=$H15))-1)</f>
        <v/>
      </c>
      <c r="B15" s="19" t="n"/>
      <c r="C15" s="17">
        <f>IF($B15="","",COUNTIFS('Service Records'!$B$5:$B$104,$B15,'Service Records'!$P$5:$P$104,"Completed"))</f>
        <v/>
      </c>
      <c r="D15" s="16">
        <f>IF($B15="","",SUMIFS('Service Records'!$L$5:$L$104,'Service Records'!$B$5:$B$104,$B15,'Service Records'!$P$5:$P$104,"Completed"))</f>
        <v/>
      </c>
      <c r="E15" s="16">
        <f>IF($B15="","",SUMIFS('Service Records'!$T$5:$T$104,'Service Records'!$B$5:$B$104,$B15))</f>
        <v/>
      </c>
      <c r="F15" s="17">
        <f>IF($B15="","",COUNTIFS('Service Records'!$B$5:$B$104,$B15,'Service Records'!$M$5:$M$104,"Yes",'Service Records'!$P$5:$P$104,"Completed"))</f>
        <v/>
      </c>
      <c r="G15" s="18">
        <f>IF($B15="","",IFERROR($F15/$C15,""))</f>
        <v/>
      </c>
      <c r="H15" s="16">
        <f>IF($B15="","",$D15-$E15)</f>
        <v/>
      </c>
      <c r="I15" s="18">
        <f>IF($B15="","",IFERROR($H15/$D15,""))</f>
        <v/>
      </c>
      <c r="J15" s="20">
        <f>IF($B15="","",IF($C15=0,"Review: no completed service",IF($I15="","Review: margin unavailable",IF($I15&lt;Assumptions!$B$11,"Review: margin below threshold",""))))</f>
        <v/>
      </c>
    </row>
    <row r="16" ht="21" customHeight="1">
      <c r="A16" s="9">
        <f>IF($B16="","",1+SUMPRODUCT(--($B$5:$B$104&lt;&gt;""),--($H$5:$H$104&gt;$H16))+SUMPRODUCT(--($B$5:$B16&lt;&gt;""),--($H$5:$H16=$H16))-1)</f>
        <v/>
      </c>
      <c r="B16" s="19" t="n"/>
      <c r="C16" s="12">
        <f>IF($B16="","",COUNTIFS('Service Records'!$B$5:$B$104,$B16,'Service Records'!$P$5:$P$104,"Completed"))</f>
        <v/>
      </c>
      <c r="D16" s="11">
        <f>IF($B16="","",SUMIFS('Service Records'!$L$5:$L$104,'Service Records'!$B$5:$B$104,$B16,'Service Records'!$P$5:$P$104,"Completed"))</f>
        <v/>
      </c>
      <c r="E16" s="11">
        <f>IF($B16="","",SUMIFS('Service Records'!$T$5:$T$104,'Service Records'!$B$5:$B$104,$B16))</f>
        <v/>
      </c>
      <c r="F16" s="12">
        <f>IF($B16="","",COUNTIFS('Service Records'!$B$5:$B$104,$B16,'Service Records'!$M$5:$M$104,"Yes",'Service Records'!$P$5:$P$104,"Completed"))</f>
        <v/>
      </c>
      <c r="G16" s="13">
        <f>IF($B16="","",IFERROR($F16/$C16,""))</f>
        <v/>
      </c>
      <c r="H16" s="11">
        <f>IF($B16="","",$D16-$E16)</f>
        <v/>
      </c>
      <c r="I16" s="13">
        <f>IF($B16="","",IFERROR($H16/$D16,""))</f>
        <v/>
      </c>
      <c r="J16" s="21">
        <f>IF($B16="","",IF($C16=0,"Review: no completed service",IF($I16="","Review: margin unavailable",IF($I16&lt;Assumptions!$B$11,"Review: margin below threshold",""))))</f>
        <v/>
      </c>
    </row>
    <row r="17" ht="21" customHeight="1">
      <c r="A17" s="14">
        <f>IF($B17="","",1+SUMPRODUCT(--($B$5:$B$104&lt;&gt;""),--($H$5:$H$104&gt;$H17))+SUMPRODUCT(--($B$5:$B17&lt;&gt;""),--($H$5:$H17=$H17))-1)</f>
        <v/>
      </c>
      <c r="B17" s="19" t="n"/>
      <c r="C17" s="17">
        <f>IF($B17="","",COUNTIFS('Service Records'!$B$5:$B$104,$B17,'Service Records'!$P$5:$P$104,"Completed"))</f>
        <v/>
      </c>
      <c r="D17" s="16">
        <f>IF($B17="","",SUMIFS('Service Records'!$L$5:$L$104,'Service Records'!$B$5:$B$104,$B17,'Service Records'!$P$5:$P$104,"Completed"))</f>
        <v/>
      </c>
      <c r="E17" s="16">
        <f>IF($B17="","",SUMIFS('Service Records'!$T$5:$T$104,'Service Records'!$B$5:$B$104,$B17))</f>
        <v/>
      </c>
      <c r="F17" s="17">
        <f>IF($B17="","",COUNTIFS('Service Records'!$B$5:$B$104,$B17,'Service Records'!$M$5:$M$104,"Yes",'Service Records'!$P$5:$P$104,"Completed"))</f>
        <v/>
      </c>
      <c r="G17" s="18">
        <f>IF($B17="","",IFERROR($F17/$C17,""))</f>
        <v/>
      </c>
      <c r="H17" s="16">
        <f>IF($B17="","",$D17-$E17)</f>
        <v/>
      </c>
      <c r="I17" s="18">
        <f>IF($B17="","",IFERROR($H17/$D17,""))</f>
        <v/>
      </c>
      <c r="J17" s="20">
        <f>IF($B17="","",IF($C17=0,"Review: no completed service",IF($I17="","Review: margin unavailable",IF($I17&lt;Assumptions!$B$11,"Review: margin below threshold",""))))</f>
        <v/>
      </c>
    </row>
    <row r="18" ht="21" customHeight="1">
      <c r="A18" s="9">
        <f>IF($B18="","",1+SUMPRODUCT(--($B$5:$B$104&lt;&gt;""),--($H$5:$H$104&gt;$H18))+SUMPRODUCT(--($B$5:$B18&lt;&gt;""),--($H$5:$H18=$H18))-1)</f>
        <v/>
      </c>
      <c r="B18" s="19" t="n"/>
      <c r="C18" s="12">
        <f>IF($B18="","",COUNTIFS('Service Records'!$B$5:$B$104,$B18,'Service Records'!$P$5:$P$104,"Completed"))</f>
        <v/>
      </c>
      <c r="D18" s="11">
        <f>IF($B18="","",SUMIFS('Service Records'!$L$5:$L$104,'Service Records'!$B$5:$B$104,$B18,'Service Records'!$P$5:$P$104,"Completed"))</f>
        <v/>
      </c>
      <c r="E18" s="11">
        <f>IF($B18="","",SUMIFS('Service Records'!$T$5:$T$104,'Service Records'!$B$5:$B$104,$B18))</f>
        <v/>
      </c>
      <c r="F18" s="12">
        <f>IF($B18="","",COUNTIFS('Service Records'!$B$5:$B$104,$B18,'Service Records'!$M$5:$M$104,"Yes",'Service Records'!$P$5:$P$104,"Completed"))</f>
        <v/>
      </c>
      <c r="G18" s="13">
        <f>IF($B18="","",IFERROR($F18/$C18,""))</f>
        <v/>
      </c>
      <c r="H18" s="11">
        <f>IF($B18="","",$D18-$E18)</f>
        <v/>
      </c>
      <c r="I18" s="13">
        <f>IF($B18="","",IFERROR($H18/$D18,""))</f>
        <v/>
      </c>
      <c r="J18" s="21">
        <f>IF($B18="","",IF($C18=0,"Review: no completed service",IF($I18="","Review: margin unavailable",IF($I18&lt;Assumptions!$B$11,"Review: margin below threshold",""))))</f>
        <v/>
      </c>
    </row>
    <row r="19" ht="21" customHeight="1">
      <c r="A19" s="14">
        <f>IF($B19="","",1+SUMPRODUCT(--($B$5:$B$104&lt;&gt;""),--($H$5:$H$104&gt;$H19))+SUMPRODUCT(--($B$5:$B19&lt;&gt;""),--($H$5:$H19=$H19))-1)</f>
        <v/>
      </c>
      <c r="B19" s="19" t="n"/>
      <c r="C19" s="17">
        <f>IF($B19="","",COUNTIFS('Service Records'!$B$5:$B$104,$B19,'Service Records'!$P$5:$P$104,"Completed"))</f>
        <v/>
      </c>
      <c r="D19" s="16">
        <f>IF($B19="","",SUMIFS('Service Records'!$L$5:$L$104,'Service Records'!$B$5:$B$104,$B19,'Service Records'!$P$5:$P$104,"Completed"))</f>
        <v/>
      </c>
      <c r="E19" s="16">
        <f>IF($B19="","",SUMIFS('Service Records'!$T$5:$T$104,'Service Records'!$B$5:$B$104,$B19))</f>
        <v/>
      </c>
      <c r="F19" s="17">
        <f>IF($B19="","",COUNTIFS('Service Records'!$B$5:$B$104,$B19,'Service Records'!$M$5:$M$104,"Yes",'Service Records'!$P$5:$P$104,"Completed"))</f>
        <v/>
      </c>
      <c r="G19" s="18">
        <f>IF($B19="","",IFERROR($F19/$C19,""))</f>
        <v/>
      </c>
      <c r="H19" s="16">
        <f>IF($B19="","",$D19-$E19)</f>
        <v/>
      </c>
      <c r="I19" s="18">
        <f>IF($B19="","",IFERROR($H19/$D19,""))</f>
        <v/>
      </c>
      <c r="J19" s="20">
        <f>IF($B19="","",IF($C19=0,"Review: no completed service",IF($I19="","Review: margin unavailable",IF($I19&lt;Assumptions!$B$11,"Review: margin below threshold",""))))</f>
        <v/>
      </c>
    </row>
    <row r="20" ht="21" customHeight="1">
      <c r="A20" s="9">
        <f>IF($B20="","",1+SUMPRODUCT(--($B$5:$B$104&lt;&gt;""),--($H$5:$H$104&gt;$H20))+SUMPRODUCT(--($B$5:$B20&lt;&gt;""),--($H$5:$H20=$H20))-1)</f>
        <v/>
      </c>
      <c r="B20" s="19" t="n"/>
      <c r="C20" s="12">
        <f>IF($B20="","",COUNTIFS('Service Records'!$B$5:$B$104,$B20,'Service Records'!$P$5:$P$104,"Completed"))</f>
        <v/>
      </c>
      <c r="D20" s="11">
        <f>IF($B20="","",SUMIFS('Service Records'!$L$5:$L$104,'Service Records'!$B$5:$B$104,$B20,'Service Records'!$P$5:$P$104,"Completed"))</f>
        <v/>
      </c>
      <c r="E20" s="11">
        <f>IF($B20="","",SUMIFS('Service Records'!$T$5:$T$104,'Service Records'!$B$5:$B$104,$B20))</f>
        <v/>
      </c>
      <c r="F20" s="12">
        <f>IF($B20="","",COUNTIFS('Service Records'!$B$5:$B$104,$B20,'Service Records'!$M$5:$M$104,"Yes",'Service Records'!$P$5:$P$104,"Completed"))</f>
        <v/>
      </c>
      <c r="G20" s="13">
        <f>IF($B20="","",IFERROR($F20/$C20,""))</f>
        <v/>
      </c>
      <c r="H20" s="11">
        <f>IF($B20="","",$D20-$E20)</f>
        <v/>
      </c>
      <c r="I20" s="13">
        <f>IF($B20="","",IFERROR($H20/$D20,""))</f>
        <v/>
      </c>
      <c r="J20" s="21">
        <f>IF($B20="","",IF($C20=0,"Review: no completed service",IF($I20="","Review: margin unavailable",IF($I20&lt;Assumptions!$B$11,"Review: margin below threshold",""))))</f>
        <v/>
      </c>
    </row>
    <row r="21" ht="21" customHeight="1">
      <c r="A21" s="14">
        <f>IF($B21="","",1+SUMPRODUCT(--($B$5:$B$104&lt;&gt;""),--($H$5:$H$104&gt;$H21))+SUMPRODUCT(--($B$5:$B21&lt;&gt;""),--($H$5:$H21=$H21))-1)</f>
        <v/>
      </c>
      <c r="B21" s="19" t="n"/>
      <c r="C21" s="17">
        <f>IF($B21="","",COUNTIFS('Service Records'!$B$5:$B$104,$B21,'Service Records'!$P$5:$P$104,"Completed"))</f>
        <v/>
      </c>
      <c r="D21" s="16">
        <f>IF($B21="","",SUMIFS('Service Records'!$L$5:$L$104,'Service Records'!$B$5:$B$104,$B21,'Service Records'!$P$5:$P$104,"Completed"))</f>
        <v/>
      </c>
      <c r="E21" s="16">
        <f>IF($B21="","",SUMIFS('Service Records'!$T$5:$T$104,'Service Records'!$B$5:$B$104,$B21))</f>
        <v/>
      </c>
      <c r="F21" s="17">
        <f>IF($B21="","",COUNTIFS('Service Records'!$B$5:$B$104,$B21,'Service Records'!$M$5:$M$104,"Yes",'Service Records'!$P$5:$P$104,"Completed"))</f>
        <v/>
      </c>
      <c r="G21" s="18">
        <f>IF($B21="","",IFERROR($F21/$C21,""))</f>
        <v/>
      </c>
      <c r="H21" s="16">
        <f>IF($B21="","",$D21-$E21)</f>
        <v/>
      </c>
      <c r="I21" s="18">
        <f>IF($B21="","",IFERROR($H21/$D21,""))</f>
        <v/>
      </c>
      <c r="J21" s="20">
        <f>IF($B21="","",IF($C21=0,"Review: no completed service",IF($I21="","Review: margin unavailable",IF($I21&lt;Assumptions!$B$11,"Review: margin below threshold",""))))</f>
        <v/>
      </c>
    </row>
    <row r="22" ht="21" customHeight="1">
      <c r="A22" s="9">
        <f>IF($B22="","",1+SUMPRODUCT(--($B$5:$B$104&lt;&gt;""),--($H$5:$H$104&gt;$H22))+SUMPRODUCT(--($B$5:$B22&lt;&gt;""),--($H$5:$H22=$H22))-1)</f>
        <v/>
      </c>
      <c r="B22" s="19" t="n"/>
      <c r="C22" s="12">
        <f>IF($B22="","",COUNTIFS('Service Records'!$B$5:$B$104,$B22,'Service Records'!$P$5:$P$104,"Completed"))</f>
        <v/>
      </c>
      <c r="D22" s="11">
        <f>IF($B22="","",SUMIFS('Service Records'!$L$5:$L$104,'Service Records'!$B$5:$B$104,$B22,'Service Records'!$P$5:$P$104,"Completed"))</f>
        <v/>
      </c>
      <c r="E22" s="11">
        <f>IF($B22="","",SUMIFS('Service Records'!$T$5:$T$104,'Service Records'!$B$5:$B$104,$B22))</f>
        <v/>
      </c>
      <c r="F22" s="12">
        <f>IF($B22="","",COUNTIFS('Service Records'!$B$5:$B$104,$B22,'Service Records'!$M$5:$M$104,"Yes",'Service Records'!$P$5:$P$104,"Completed"))</f>
        <v/>
      </c>
      <c r="G22" s="13">
        <f>IF($B22="","",IFERROR($F22/$C22,""))</f>
        <v/>
      </c>
      <c r="H22" s="11">
        <f>IF($B22="","",$D22-$E22)</f>
        <v/>
      </c>
      <c r="I22" s="13">
        <f>IF($B22="","",IFERROR($H22/$D22,""))</f>
        <v/>
      </c>
      <c r="J22" s="21">
        <f>IF($B22="","",IF($C22=0,"Review: no completed service",IF($I22="","Review: margin unavailable",IF($I22&lt;Assumptions!$B$11,"Review: margin below threshold",""))))</f>
        <v/>
      </c>
    </row>
    <row r="23" ht="21" customHeight="1">
      <c r="A23" s="14">
        <f>IF($B23="","",1+SUMPRODUCT(--($B$5:$B$104&lt;&gt;""),--($H$5:$H$104&gt;$H23))+SUMPRODUCT(--($B$5:$B23&lt;&gt;""),--($H$5:$H23=$H23))-1)</f>
        <v/>
      </c>
      <c r="B23" s="19" t="n"/>
      <c r="C23" s="17">
        <f>IF($B23="","",COUNTIFS('Service Records'!$B$5:$B$104,$B23,'Service Records'!$P$5:$P$104,"Completed"))</f>
        <v/>
      </c>
      <c r="D23" s="16">
        <f>IF($B23="","",SUMIFS('Service Records'!$L$5:$L$104,'Service Records'!$B$5:$B$104,$B23,'Service Records'!$P$5:$P$104,"Completed"))</f>
        <v/>
      </c>
      <c r="E23" s="16">
        <f>IF($B23="","",SUMIFS('Service Records'!$T$5:$T$104,'Service Records'!$B$5:$B$104,$B23))</f>
        <v/>
      </c>
      <c r="F23" s="17">
        <f>IF($B23="","",COUNTIFS('Service Records'!$B$5:$B$104,$B23,'Service Records'!$M$5:$M$104,"Yes",'Service Records'!$P$5:$P$104,"Completed"))</f>
        <v/>
      </c>
      <c r="G23" s="18">
        <f>IF($B23="","",IFERROR($F23/$C23,""))</f>
        <v/>
      </c>
      <c r="H23" s="16">
        <f>IF($B23="","",$D23-$E23)</f>
        <v/>
      </c>
      <c r="I23" s="18">
        <f>IF($B23="","",IFERROR($H23/$D23,""))</f>
        <v/>
      </c>
      <c r="J23" s="20">
        <f>IF($B23="","",IF($C23=0,"Review: no completed service",IF($I23="","Review: margin unavailable",IF($I23&lt;Assumptions!$B$11,"Review: margin below threshold",""))))</f>
        <v/>
      </c>
    </row>
    <row r="24" ht="21" customHeight="1">
      <c r="A24" s="9">
        <f>IF($B24="","",1+SUMPRODUCT(--($B$5:$B$104&lt;&gt;""),--($H$5:$H$104&gt;$H24))+SUMPRODUCT(--($B$5:$B24&lt;&gt;""),--($H$5:$H24=$H24))-1)</f>
        <v/>
      </c>
      <c r="B24" s="19" t="n"/>
      <c r="C24" s="12">
        <f>IF($B24="","",COUNTIFS('Service Records'!$B$5:$B$104,$B24,'Service Records'!$P$5:$P$104,"Completed"))</f>
        <v/>
      </c>
      <c r="D24" s="11">
        <f>IF($B24="","",SUMIFS('Service Records'!$L$5:$L$104,'Service Records'!$B$5:$B$104,$B24,'Service Records'!$P$5:$P$104,"Completed"))</f>
        <v/>
      </c>
      <c r="E24" s="11">
        <f>IF($B24="","",SUMIFS('Service Records'!$T$5:$T$104,'Service Records'!$B$5:$B$104,$B24))</f>
        <v/>
      </c>
      <c r="F24" s="12">
        <f>IF($B24="","",COUNTIFS('Service Records'!$B$5:$B$104,$B24,'Service Records'!$M$5:$M$104,"Yes",'Service Records'!$P$5:$P$104,"Completed"))</f>
        <v/>
      </c>
      <c r="G24" s="13">
        <f>IF($B24="","",IFERROR($F24/$C24,""))</f>
        <v/>
      </c>
      <c r="H24" s="11">
        <f>IF($B24="","",$D24-$E24)</f>
        <v/>
      </c>
      <c r="I24" s="13">
        <f>IF($B24="","",IFERROR($H24/$D24,""))</f>
        <v/>
      </c>
      <c r="J24" s="21">
        <f>IF($B24="","",IF($C24=0,"Review: no completed service",IF($I24="","Review: margin unavailable",IF($I24&lt;Assumptions!$B$11,"Review: margin below threshold",""))))</f>
        <v/>
      </c>
    </row>
    <row r="25" ht="21" customHeight="1">
      <c r="A25" s="14">
        <f>IF($B25="","",1+SUMPRODUCT(--($B$5:$B$104&lt;&gt;""),--($H$5:$H$104&gt;$H25))+SUMPRODUCT(--($B$5:$B25&lt;&gt;""),--($H$5:$H25=$H25))-1)</f>
        <v/>
      </c>
      <c r="B25" s="19" t="n"/>
      <c r="C25" s="17">
        <f>IF($B25="","",COUNTIFS('Service Records'!$B$5:$B$104,$B25,'Service Records'!$P$5:$P$104,"Completed"))</f>
        <v/>
      </c>
      <c r="D25" s="16">
        <f>IF($B25="","",SUMIFS('Service Records'!$L$5:$L$104,'Service Records'!$B$5:$B$104,$B25,'Service Records'!$P$5:$P$104,"Completed"))</f>
        <v/>
      </c>
      <c r="E25" s="16">
        <f>IF($B25="","",SUMIFS('Service Records'!$T$5:$T$104,'Service Records'!$B$5:$B$104,$B25))</f>
        <v/>
      </c>
      <c r="F25" s="17">
        <f>IF($B25="","",COUNTIFS('Service Records'!$B$5:$B$104,$B25,'Service Records'!$M$5:$M$104,"Yes",'Service Records'!$P$5:$P$104,"Completed"))</f>
        <v/>
      </c>
      <c r="G25" s="18">
        <f>IF($B25="","",IFERROR($F25/$C25,""))</f>
        <v/>
      </c>
      <c r="H25" s="16">
        <f>IF($B25="","",$D25-$E25)</f>
        <v/>
      </c>
      <c r="I25" s="18">
        <f>IF($B25="","",IFERROR($H25/$D25,""))</f>
        <v/>
      </c>
      <c r="J25" s="20">
        <f>IF($B25="","",IF($C25=0,"Review: no completed service",IF($I25="","Review: margin unavailable",IF($I25&lt;Assumptions!$B$11,"Review: margin below threshold",""))))</f>
        <v/>
      </c>
    </row>
    <row r="26" ht="21" customHeight="1">
      <c r="A26" s="9">
        <f>IF($B26="","",1+SUMPRODUCT(--($B$5:$B$104&lt;&gt;""),--($H$5:$H$104&gt;$H26))+SUMPRODUCT(--($B$5:$B26&lt;&gt;""),--($H$5:$H26=$H26))-1)</f>
        <v/>
      </c>
      <c r="B26" s="19" t="n"/>
      <c r="C26" s="12">
        <f>IF($B26="","",COUNTIFS('Service Records'!$B$5:$B$104,$B26,'Service Records'!$P$5:$P$104,"Completed"))</f>
        <v/>
      </c>
      <c r="D26" s="11">
        <f>IF($B26="","",SUMIFS('Service Records'!$L$5:$L$104,'Service Records'!$B$5:$B$104,$B26,'Service Records'!$P$5:$P$104,"Completed"))</f>
        <v/>
      </c>
      <c r="E26" s="11">
        <f>IF($B26="","",SUMIFS('Service Records'!$T$5:$T$104,'Service Records'!$B$5:$B$104,$B26))</f>
        <v/>
      </c>
      <c r="F26" s="12">
        <f>IF($B26="","",COUNTIFS('Service Records'!$B$5:$B$104,$B26,'Service Records'!$M$5:$M$104,"Yes",'Service Records'!$P$5:$P$104,"Completed"))</f>
        <v/>
      </c>
      <c r="G26" s="13">
        <f>IF($B26="","",IFERROR($F26/$C26,""))</f>
        <v/>
      </c>
      <c r="H26" s="11">
        <f>IF($B26="","",$D26-$E26)</f>
        <v/>
      </c>
      <c r="I26" s="13">
        <f>IF($B26="","",IFERROR($H26/$D26,""))</f>
        <v/>
      </c>
      <c r="J26" s="21">
        <f>IF($B26="","",IF($C26=0,"Review: no completed service",IF($I26="","Review: margin unavailable",IF($I26&lt;Assumptions!$B$11,"Review: margin below threshold",""))))</f>
        <v/>
      </c>
    </row>
    <row r="27" ht="21" customHeight="1">
      <c r="A27" s="14">
        <f>IF($B27="","",1+SUMPRODUCT(--($B$5:$B$104&lt;&gt;""),--($H$5:$H$104&gt;$H27))+SUMPRODUCT(--($B$5:$B27&lt;&gt;""),--($H$5:$H27=$H27))-1)</f>
        <v/>
      </c>
      <c r="B27" s="19" t="n"/>
      <c r="C27" s="17">
        <f>IF($B27="","",COUNTIFS('Service Records'!$B$5:$B$104,$B27,'Service Records'!$P$5:$P$104,"Completed"))</f>
        <v/>
      </c>
      <c r="D27" s="16">
        <f>IF($B27="","",SUMIFS('Service Records'!$L$5:$L$104,'Service Records'!$B$5:$B$104,$B27,'Service Records'!$P$5:$P$104,"Completed"))</f>
        <v/>
      </c>
      <c r="E27" s="16">
        <f>IF($B27="","",SUMIFS('Service Records'!$T$5:$T$104,'Service Records'!$B$5:$B$104,$B27))</f>
        <v/>
      </c>
      <c r="F27" s="17">
        <f>IF($B27="","",COUNTIFS('Service Records'!$B$5:$B$104,$B27,'Service Records'!$M$5:$M$104,"Yes",'Service Records'!$P$5:$P$104,"Completed"))</f>
        <v/>
      </c>
      <c r="G27" s="18">
        <f>IF($B27="","",IFERROR($F27/$C27,""))</f>
        <v/>
      </c>
      <c r="H27" s="16">
        <f>IF($B27="","",$D27-$E27)</f>
        <v/>
      </c>
      <c r="I27" s="18">
        <f>IF($B27="","",IFERROR($H27/$D27,""))</f>
        <v/>
      </c>
      <c r="J27" s="20">
        <f>IF($B27="","",IF($C27=0,"Review: no completed service",IF($I27="","Review: margin unavailable",IF($I27&lt;Assumptions!$B$11,"Review: margin below threshold",""))))</f>
        <v/>
      </c>
    </row>
    <row r="28" ht="21" customHeight="1">
      <c r="A28" s="9">
        <f>IF($B28="","",1+SUMPRODUCT(--($B$5:$B$104&lt;&gt;""),--($H$5:$H$104&gt;$H28))+SUMPRODUCT(--($B$5:$B28&lt;&gt;""),--($H$5:$H28=$H28))-1)</f>
        <v/>
      </c>
      <c r="B28" s="19" t="n"/>
      <c r="C28" s="12">
        <f>IF($B28="","",COUNTIFS('Service Records'!$B$5:$B$104,$B28,'Service Records'!$P$5:$P$104,"Completed"))</f>
        <v/>
      </c>
      <c r="D28" s="11">
        <f>IF($B28="","",SUMIFS('Service Records'!$L$5:$L$104,'Service Records'!$B$5:$B$104,$B28,'Service Records'!$P$5:$P$104,"Completed"))</f>
        <v/>
      </c>
      <c r="E28" s="11">
        <f>IF($B28="","",SUMIFS('Service Records'!$T$5:$T$104,'Service Records'!$B$5:$B$104,$B28))</f>
        <v/>
      </c>
      <c r="F28" s="12">
        <f>IF($B28="","",COUNTIFS('Service Records'!$B$5:$B$104,$B28,'Service Records'!$M$5:$M$104,"Yes",'Service Records'!$P$5:$P$104,"Completed"))</f>
        <v/>
      </c>
      <c r="G28" s="13">
        <f>IF($B28="","",IFERROR($F28/$C28,""))</f>
        <v/>
      </c>
      <c r="H28" s="11">
        <f>IF($B28="","",$D28-$E28)</f>
        <v/>
      </c>
      <c r="I28" s="13">
        <f>IF($B28="","",IFERROR($H28/$D28,""))</f>
        <v/>
      </c>
      <c r="J28" s="21">
        <f>IF($B28="","",IF($C28=0,"Review: no completed service",IF($I28="","Review: margin unavailable",IF($I28&lt;Assumptions!$B$11,"Review: margin below threshold",""))))</f>
        <v/>
      </c>
    </row>
    <row r="29" ht="21" customHeight="1">
      <c r="A29" s="14">
        <f>IF($B29="","",1+SUMPRODUCT(--($B$5:$B$104&lt;&gt;""),--($H$5:$H$104&gt;$H29))+SUMPRODUCT(--($B$5:$B29&lt;&gt;""),--($H$5:$H29=$H29))-1)</f>
        <v/>
      </c>
      <c r="B29" s="19" t="n"/>
      <c r="C29" s="17">
        <f>IF($B29="","",COUNTIFS('Service Records'!$B$5:$B$104,$B29,'Service Records'!$P$5:$P$104,"Completed"))</f>
        <v/>
      </c>
      <c r="D29" s="16">
        <f>IF($B29="","",SUMIFS('Service Records'!$L$5:$L$104,'Service Records'!$B$5:$B$104,$B29,'Service Records'!$P$5:$P$104,"Completed"))</f>
        <v/>
      </c>
      <c r="E29" s="16">
        <f>IF($B29="","",SUMIFS('Service Records'!$T$5:$T$104,'Service Records'!$B$5:$B$104,$B29))</f>
        <v/>
      </c>
      <c r="F29" s="17">
        <f>IF($B29="","",COUNTIFS('Service Records'!$B$5:$B$104,$B29,'Service Records'!$M$5:$M$104,"Yes",'Service Records'!$P$5:$P$104,"Completed"))</f>
        <v/>
      </c>
      <c r="G29" s="18">
        <f>IF($B29="","",IFERROR($F29/$C29,""))</f>
        <v/>
      </c>
      <c r="H29" s="16">
        <f>IF($B29="","",$D29-$E29)</f>
        <v/>
      </c>
      <c r="I29" s="18">
        <f>IF($B29="","",IFERROR($H29/$D29,""))</f>
        <v/>
      </c>
      <c r="J29" s="20">
        <f>IF($B29="","",IF($C29=0,"Review: no completed service",IF($I29="","Review: margin unavailable",IF($I29&lt;Assumptions!$B$11,"Review: margin below threshold",""))))</f>
        <v/>
      </c>
    </row>
    <row r="30" ht="21" customHeight="1">
      <c r="A30" s="9">
        <f>IF($B30="","",1+SUMPRODUCT(--($B$5:$B$104&lt;&gt;""),--($H$5:$H$104&gt;$H30))+SUMPRODUCT(--($B$5:$B30&lt;&gt;""),--($H$5:$H30=$H30))-1)</f>
        <v/>
      </c>
      <c r="B30" s="19" t="n"/>
      <c r="C30" s="12">
        <f>IF($B30="","",COUNTIFS('Service Records'!$B$5:$B$104,$B30,'Service Records'!$P$5:$P$104,"Completed"))</f>
        <v/>
      </c>
      <c r="D30" s="11">
        <f>IF($B30="","",SUMIFS('Service Records'!$L$5:$L$104,'Service Records'!$B$5:$B$104,$B30,'Service Records'!$P$5:$P$104,"Completed"))</f>
        <v/>
      </c>
      <c r="E30" s="11">
        <f>IF($B30="","",SUMIFS('Service Records'!$T$5:$T$104,'Service Records'!$B$5:$B$104,$B30))</f>
        <v/>
      </c>
      <c r="F30" s="12">
        <f>IF($B30="","",COUNTIFS('Service Records'!$B$5:$B$104,$B30,'Service Records'!$M$5:$M$104,"Yes",'Service Records'!$P$5:$P$104,"Completed"))</f>
        <v/>
      </c>
      <c r="G30" s="13">
        <f>IF($B30="","",IFERROR($F30/$C30,""))</f>
        <v/>
      </c>
      <c r="H30" s="11">
        <f>IF($B30="","",$D30-$E30)</f>
        <v/>
      </c>
      <c r="I30" s="13">
        <f>IF($B30="","",IFERROR($H30/$D30,""))</f>
        <v/>
      </c>
      <c r="J30" s="21">
        <f>IF($B30="","",IF($C30=0,"Review: no completed service",IF($I30="","Review: margin unavailable",IF($I30&lt;Assumptions!$B$11,"Review: margin below threshold",""))))</f>
        <v/>
      </c>
    </row>
    <row r="31" ht="21" customHeight="1">
      <c r="A31" s="14">
        <f>IF($B31="","",1+SUMPRODUCT(--($B$5:$B$104&lt;&gt;""),--($H$5:$H$104&gt;$H31))+SUMPRODUCT(--($B$5:$B31&lt;&gt;""),--($H$5:$H31=$H31))-1)</f>
        <v/>
      </c>
      <c r="B31" s="19" t="n"/>
      <c r="C31" s="17">
        <f>IF($B31="","",COUNTIFS('Service Records'!$B$5:$B$104,$B31,'Service Records'!$P$5:$P$104,"Completed"))</f>
        <v/>
      </c>
      <c r="D31" s="16">
        <f>IF($B31="","",SUMIFS('Service Records'!$L$5:$L$104,'Service Records'!$B$5:$B$104,$B31,'Service Records'!$P$5:$P$104,"Completed"))</f>
        <v/>
      </c>
      <c r="E31" s="16">
        <f>IF($B31="","",SUMIFS('Service Records'!$T$5:$T$104,'Service Records'!$B$5:$B$104,$B31))</f>
        <v/>
      </c>
      <c r="F31" s="17">
        <f>IF($B31="","",COUNTIFS('Service Records'!$B$5:$B$104,$B31,'Service Records'!$M$5:$M$104,"Yes",'Service Records'!$P$5:$P$104,"Completed"))</f>
        <v/>
      </c>
      <c r="G31" s="18">
        <f>IF($B31="","",IFERROR($F31/$C31,""))</f>
        <v/>
      </c>
      <c r="H31" s="16">
        <f>IF($B31="","",$D31-$E31)</f>
        <v/>
      </c>
      <c r="I31" s="18">
        <f>IF($B31="","",IFERROR($H31/$D31,""))</f>
        <v/>
      </c>
      <c r="J31" s="20">
        <f>IF($B31="","",IF($C31=0,"Review: no completed service",IF($I31="","Review: margin unavailable",IF($I31&lt;Assumptions!$B$11,"Review: margin below threshold",""))))</f>
        <v/>
      </c>
    </row>
    <row r="32" ht="21" customHeight="1">
      <c r="A32" s="9">
        <f>IF($B32="","",1+SUMPRODUCT(--($B$5:$B$104&lt;&gt;""),--($H$5:$H$104&gt;$H32))+SUMPRODUCT(--($B$5:$B32&lt;&gt;""),--($H$5:$H32=$H32))-1)</f>
        <v/>
      </c>
      <c r="B32" s="19" t="n"/>
      <c r="C32" s="12">
        <f>IF($B32="","",COUNTIFS('Service Records'!$B$5:$B$104,$B32,'Service Records'!$P$5:$P$104,"Completed"))</f>
        <v/>
      </c>
      <c r="D32" s="11">
        <f>IF($B32="","",SUMIFS('Service Records'!$L$5:$L$104,'Service Records'!$B$5:$B$104,$B32,'Service Records'!$P$5:$P$104,"Completed"))</f>
        <v/>
      </c>
      <c r="E32" s="11">
        <f>IF($B32="","",SUMIFS('Service Records'!$T$5:$T$104,'Service Records'!$B$5:$B$104,$B32))</f>
        <v/>
      </c>
      <c r="F32" s="12">
        <f>IF($B32="","",COUNTIFS('Service Records'!$B$5:$B$104,$B32,'Service Records'!$M$5:$M$104,"Yes",'Service Records'!$P$5:$P$104,"Completed"))</f>
        <v/>
      </c>
      <c r="G32" s="13">
        <f>IF($B32="","",IFERROR($F32/$C32,""))</f>
        <v/>
      </c>
      <c r="H32" s="11">
        <f>IF($B32="","",$D32-$E32)</f>
        <v/>
      </c>
      <c r="I32" s="13">
        <f>IF($B32="","",IFERROR($H32/$D32,""))</f>
        <v/>
      </c>
      <c r="J32" s="21">
        <f>IF($B32="","",IF($C32=0,"Review: no completed service",IF($I32="","Review: margin unavailable",IF($I32&lt;Assumptions!$B$11,"Review: margin below threshold",""))))</f>
        <v/>
      </c>
    </row>
    <row r="33" ht="21" customHeight="1">
      <c r="A33" s="14">
        <f>IF($B33="","",1+SUMPRODUCT(--($B$5:$B$104&lt;&gt;""),--($H$5:$H$104&gt;$H33))+SUMPRODUCT(--($B$5:$B33&lt;&gt;""),--($H$5:$H33=$H33))-1)</f>
        <v/>
      </c>
      <c r="B33" s="19" t="n"/>
      <c r="C33" s="17">
        <f>IF($B33="","",COUNTIFS('Service Records'!$B$5:$B$104,$B33,'Service Records'!$P$5:$P$104,"Completed"))</f>
        <v/>
      </c>
      <c r="D33" s="16">
        <f>IF($B33="","",SUMIFS('Service Records'!$L$5:$L$104,'Service Records'!$B$5:$B$104,$B33,'Service Records'!$P$5:$P$104,"Completed"))</f>
        <v/>
      </c>
      <c r="E33" s="16">
        <f>IF($B33="","",SUMIFS('Service Records'!$T$5:$T$104,'Service Records'!$B$5:$B$104,$B33))</f>
        <v/>
      </c>
      <c r="F33" s="17">
        <f>IF($B33="","",COUNTIFS('Service Records'!$B$5:$B$104,$B33,'Service Records'!$M$5:$M$104,"Yes",'Service Records'!$P$5:$P$104,"Completed"))</f>
        <v/>
      </c>
      <c r="G33" s="18">
        <f>IF($B33="","",IFERROR($F33/$C33,""))</f>
        <v/>
      </c>
      <c r="H33" s="16">
        <f>IF($B33="","",$D33-$E33)</f>
        <v/>
      </c>
      <c r="I33" s="18">
        <f>IF($B33="","",IFERROR($H33/$D33,""))</f>
        <v/>
      </c>
      <c r="J33" s="20">
        <f>IF($B33="","",IF($C33=0,"Review: no completed service",IF($I33="","Review: margin unavailable",IF($I33&lt;Assumptions!$B$11,"Review: margin below threshold",""))))</f>
        <v/>
      </c>
    </row>
    <row r="34" ht="21" customHeight="1">
      <c r="A34" s="9">
        <f>IF($B34="","",1+SUMPRODUCT(--($B$5:$B$104&lt;&gt;""),--($H$5:$H$104&gt;$H34))+SUMPRODUCT(--($B$5:$B34&lt;&gt;""),--($H$5:$H34=$H34))-1)</f>
        <v/>
      </c>
      <c r="B34" s="19" t="n"/>
      <c r="C34" s="12">
        <f>IF($B34="","",COUNTIFS('Service Records'!$B$5:$B$104,$B34,'Service Records'!$P$5:$P$104,"Completed"))</f>
        <v/>
      </c>
      <c r="D34" s="11">
        <f>IF($B34="","",SUMIFS('Service Records'!$L$5:$L$104,'Service Records'!$B$5:$B$104,$B34,'Service Records'!$P$5:$P$104,"Completed"))</f>
        <v/>
      </c>
      <c r="E34" s="11">
        <f>IF($B34="","",SUMIFS('Service Records'!$T$5:$T$104,'Service Records'!$B$5:$B$104,$B34))</f>
        <v/>
      </c>
      <c r="F34" s="12">
        <f>IF($B34="","",COUNTIFS('Service Records'!$B$5:$B$104,$B34,'Service Records'!$M$5:$M$104,"Yes",'Service Records'!$P$5:$P$104,"Completed"))</f>
        <v/>
      </c>
      <c r="G34" s="13">
        <f>IF($B34="","",IFERROR($F34/$C34,""))</f>
        <v/>
      </c>
      <c r="H34" s="11">
        <f>IF($B34="","",$D34-$E34)</f>
        <v/>
      </c>
      <c r="I34" s="13">
        <f>IF($B34="","",IFERROR($H34/$D34,""))</f>
        <v/>
      </c>
      <c r="J34" s="21">
        <f>IF($B34="","",IF($C34=0,"Review: no completed service",IF($I34="","Review: margin unavailable",IF($I34&lt;Assumptions!$B$11,"Review: margin below threshold",""))))</f>
        <v/>
      </c>
    </row>
    <row r="35" ht="21" customHeight="1">
      <c r="A35" s="14">
        <f>IF($B35="","",1+SUMPRODUCT(--($B$5:$B$104&lt;&gt;""),--($H$5:$H$104&gt;$H35))+SUMPRODUCT(--($B$5:$B35&lt;&gt;""),--($H$5:$H35=$H35))-1)</f>
        <v/>
      </c>
      <c r="B35" s="19" t="n"/>
      <c r="C35" s="17">
        <f>IF($B35="","",COUNTIFS('Service Records'!$B$5:$B$104,$B35,'Service Records'!$P$5:$P$104,"Completed"))</f>
        <v/>
      </c>
      <c r="D35" s="16">
        <f>IF($B35="","",SUMIFS('Service Records'!$L$5:$L$104,'Service Records'!$B$5:$B$104,$B35,'Service Records'!$P$5:$P$104,"Completed"))</f>
        <v/>
      </c>
      <c r="E35" s="16">
        <f>IF($B35="","",SUMIFS('Service Records'!$T$5:$T$104,'Service Records'!$B$5:$B$104,$B35))</f>
        <v/>
      </c>
      <c r="F35" s="17">
        <f>IF($B35="","",COUNTIFS('Service Records'!$B$5:$B$104,$B35,'Service Records'!$M$5:$M$104,"Yes",'Service Records'!$P$5:$P$104,"Completed"))</f>
        <v/>
      </c>
      <c r="G35" s="18">
        <f>IF($B35="","",IFERROR($F35/$C35,""))</f>
        <v/>
      </c>
      <c r="H35" s="16">
        <f>IF($B35="","",$D35-$E35)</f>
        <v/>
      </c>
      <c r="I35" s="18">
        <f>IF($B35="","",IFERROR($H35/$D35,""))</f>
        <v/>
      </c>
      <c r="J35" s="20">
        <f>IF($B35="","",IF($C35=0,"Review: no completed service",IF($I35="","Review: margin unavailable",IF($I35&lt;Assumptions!$B$11,"Review: margin below threshold",""))))</f>
        <v/>
      </c>
    </row>
    <row r="36" ht="21" customHeight="1">
      <c r="A36" s="9">
        <f>IF($B36="","",1+SUMPRODUCT(--($B$5:$B$104&lt;&gt;""),--($H$5:$H$104&gt;$H36))+SUMPRODUCT(--($B$5:$B36&lt;&gt;""),--($H$5:$H36=$H36))-1)</f>
        <v/>
      </c>
      <c r="B36" s="19" t="n"/>
      <c r="C36" s="12">
        <f>IF($B36="","",COUNTIFS('Service Records'!$B$5:$B$104,$B36,'Service Records'!$P$5:$P$104,"Completed"))</f>
        <v/>
      </c>
      <c r="D36" s="11">
        <f>IF($B36="","",SUMIFS('Service Records'!$L$5:$L$104,'Service Records'!$B$5:$B$104,$B36,'Service Records'!$P$5:$P$104,"Completed"))</f>
        <v/>
      </c>
      <c r="E36" s="11">
        <f>IF($B36="","",SUMIFS('Service Records'!$T$5:$T$104,'Service Records'!$B$5:$B$104,$B36))</f>
        <v/>
      </c>
      <c r="F36" s="12">
        <f>IF($B36="","",COUNTIFS('Service Records'!$B$5:$B$104,$B36,'Service Records'!$M$5:$M$104,"Yes",'Service Records'!$P$5:$P$104,"Completed"))</f>
        <v/>
      </c>
      <c r="G36" s="13">
        <f>IF($B36="","",IFERROR($F36/$C36,""))</f>
        <v/>
      </c>
      <c r="H36" s="11">
        <f>IF($B36="","",$D36-$E36)</f>
        <v/>
      </c>
      <c r="I36" s="13">
        <f>IF($B36="","",IFERROR($H36/$D36,""))</f>
        <v/>
      </c>
      <c r="J36" s="21">
        <f>IF($B36="","",IF($C36=0,"Review: no completed service",IF($I36="","Review: margin unavailable",IF($I36&lt;Assumptions!$B$11,"Review: margin below threshold",""))))</f>
        <v/>
      </c>
    </row>
    <row r="37" ht="21" customHeight="1">
      <c r="A37" s="14">
        <f>IF($B37="","",1+SUMPRODUCT(--($B$5:$B$104&lt;&gt;""),--($H$5:$H$104&gt;$H37))+SUMPRODUCT(--($B$5:$B37&lt;&gt;""),--($H$5:$H37=$H37))-1)</f>
        <v/>
      </c>
      <c r="B37" s="19" t="n"/>
      <c r="C37" s="17">
        <f>IF($B37="","",COUNTIFS('Service Records'!$B$5:$B$104,$B37,'Service Records'!$P$5:$P$104,"Completed"))</f>
        <v/>
      </c>
      <c r="D37" s="16">
        <f>IF($B37="","",SUMIFS('Service Records'!$L$5:$L$104,'Service Records'!$B$5:$B$104,$B37,'Service Records'!$P$5:$P$104,"Completed"))</f>
        <v/>
      </c>
      <c r="E37" s="16">
        <f>IF($B37="","",SUMIFS('Service Records'!$T$5:$T$104,'Service Records'!$B$5:$B$104,$B37))</f>
        <v/>
      </c>
      <c r="F37" s="17">
        <f>IF($B37="","",COUNTIFS('Service Records'!$B$5:$B$104,$B37,'Service Records'!$M$5:$M$104,"Yes",'Service Records'!$P$5:$P$104,"Completed"))</f>
        <v/>
      </c>
      <c r="G37" s="18">
        <f>IF($B37="","",IFERROR($F37/$C37,""))</f>
        <v/>
      </c>
      <c r="H37" s="16">
        <f>IF($B37="","",$D37-$E37)</f>
        <v/>
      </c>
      <c r="I37" s="18">
        <f>IF($B37="","",IFERROR($H37/$D37,""))</f>
        <v/>
      </c>
      <c r="J37" s="20">
        <f>IF($B37="","",IF($C37=0,"Review: no completed service",IF($I37="","Review: margin unavailable",IF($I37&lt;Assumptions!$B$11,"Review: margin below threshold",""))))</f>
        <v/>
      </c>
    </row>
    <row r="38" ht="21" customHeight="1">
      <c r="A38" s="9">
        <f>IF($B38="","",1+SUMPRODUCT(--($B$5:$B$104&lt;&gt;""),--($H$5:$H$104&gt;$H38))+SUMPRODUCT(--($B$5:$B38&lt;&gt;""),--($H$5:$H38=$H38))-1)</f>
        <v/>
      </c>
      <c r="B38" s="19" t="n"/>
      <c r="C38" s="12">
        <f>IF($B38="","",COUNTIFS('Service Records'!$B$5:$B$104,$B38,'Service Records'!$P$5:$P$104,"Completed"))</f>
        <v/>
      </c>
      <c r="D38" s="11">
        <f>IF($B38="","",SUMIFS('Service Records'!$L$5:$L$104,'Service Records'!$B$5:$B$104,$B38,'Service Records'!$P$5:$P$104,"Completed"))</f>
        <v/>
      </c>
      <c r="E38" s="11">
        <f>IF($B38="","",SUMIFS('Service Records'!$T$5:$T$104,'Service Records'!$B$5:$B$104,$B38))</f>
        <v/>
      </c>
      <c r="F38" s="12">
        <f>IF($B38="","",COUNTIFS('Service Records'!$B$5:$B$104,$B38,'Service Records'!$M$5:$M$104,"Yes",'Service Records'!$P$5:$P$104,"Completed"))</f>
        <v/>
      </c>
      <c r="G38" s="13">
        <f>IF($B38="","",IFERROR($F38/$C38,""))</f>
        <v/>
      </c>
      <c r="H38" s="11">
        <f>IF($B38="","",$D38-$E38)</f>
        <v/>
      </c>
      <c r="I38" s="13">
        <f>IF($B38="","",IFERROR($H38/$D38,""))</f>
        <v/>
      </c>
      <c r="J38" s="21">
        <f>IF($B38="","",IF($C38=0,"Review: no completed service",IF($I38="","Review: margin unavailable",IF($I38&lt;Assumptions!$B$11,"Review: margin below threshold",""))))</f>
        <v/>
      </c>
    </row>
    <row r="39" ht="21" customHeight="1">
      <c r="A39" s="14">
        <f>IF($B39="","",1+SUMPRODUCT(--($B$5:$B$104&lt;&gt;""),--($H$5:$H$104&gt;$H39))+SUMPRODUCT(--($B$5:$B39&lt;&gt;""),--($H$5:$H39=$H39))-1)</f>
        <v/>
      </c>
      <c r="B39" s="19" t="n"/>
      <c r="C39" s="17">
        <f>IF($B39="","",COUNTIFS('Service Records'!$B$5:$B$104,$B39,'Service Records'!$P$5:$P$104,"Completed"))</f>
        <v/>
      </c>
      <c r="D39" s="16">
        <f>IF($B39="","",SUMIFS('Service Records'!$L$5:$L$104,'Service Records'!$B$5:$B$104,$B39,'Service Records'!$P$5:$P$104,"Completed"))</f>
        <v/>
      </c>
      <c r="E39" s="16">
        <f>IF($B39="","",SUMIFS('Service Records'!$T$5:$T$104,'Service Records'!$B$5:$B$104,$B39))</f>
        <v/>
      </c>
      <c r="F39" s="17">
        <f>IF($B39="","",COUNTIFS('Service Records'!$B$5:$B$104,$B39,'Service Records'!$M$5:$M$104,"Yes",'Service Records'!$P$5:$P$104,"Completed"))</f>
        <v/>
      </c>
      <c r="G39" s="18">
        <f>IF($B39="","",IFERROR($F39/$C39,""))</f>
        <v/>
      </c>
      <c r="H39" s="16">
        <f>IF($B39="","",$D39-$E39)</f>
        <v/>
      </c>
      <c r="I39" s="18">
        <f>IF($B39="","",IFERROR($H39/$D39,""))</f>
        <v/>
      </c>
      <c r="J39" s="20">
        <f>IF($B39="","",IF($C39=0,"Review: no completed service",IF($I39="","Review: margin unavailable",IF($I39&lt;Assumptions!$B$11,"Review: margin below threshold",""))))</f>
        <v/>
      </c>
    </row>
    <row r="40" ht="21" customHeight="1">
      <c r="A40" s="9">
        <f>IF($B40="","",1+SUMPRODUCT(--($B$5:$B$104&lt;&gt;""),--($H$5:$H$104&gt;$H40))+SUMPRODUCT(--($B$5:$B40&lt;&gt;""),--($H$5:$H40=$H40))-1)</f>
        <v/>
      </c>
      <c r="B40" s="19" t="n"/>
      <c r="C40" s="12">
        <f>IF($B40="","",COUNTIFS('Service Records'!$B$5:$B$104,$B40,'Service Records'!$P$5:$P$104,"Completed"))</f>
        <v/>
      </c>
      <c r="D40" s="11">
        <f>IF($B40="","",SUMIFS('Service Records'!$L$5:$L$104,'Service Records'!$B$5:$B$104,$B40,'Service Records'!$P$5:$P$104,"Completed"))</f>
        <v/>
      </c>
      <c r="E40" s="11">
        <f>IF($B40="","",SUMIFS('Service Records'!$T$5:$T$104,'Service Records'!$B$5:$B$104,$B40))</f>
        <v/>
      </c>
      <c r="F40" s="12">
        <f>IF($B40="","",COUNTIFS('Service Records'!$B$5:$B$104,$B40,'Service Records'!$M$5:$M$104,"Yes",'Service Records'!$P$5:$P$104,"Completed"))</f>
        <v/>
      </c>
      <c r="G40" s="13">
        <f>IF($B40="","",IFERROR($F40/$C40,""))</f>
        <v/>
      </c>
      <c r="H40" s="11">
        <f>IF($B40="","",$D40-$E40)</f>
        <v/>
      </c>
      <c r="I40" s="13">
        <f>IF($B40="","",IFERROR($H40/$D40,""))</f>
        <v/>
      </c>
      <c r="J40" s="21">
        <f>IF($B40="","",IF($C40=0,"Review: no completed service",IF($I40="","Review: margin unavailable",IF($I40&lt;Assumptions!$B$11,"Review: margin below threshold",""))))</f>
        <v/>
      </c>
    </row>
    <row r="41" ht="21" customHeight="1">
      <c r="A41" s="14">
        <f>IF($B41="","",1+SUMPRODUCT(--($B$5:$B$104&lt;&gt;""),--($H$5:$H$104&gt;$H41))+SUMPRODUCT(--($B$5:$B41&lt;&gt;""),--($H$5:$H41=$H41))-1)</f>
        <v/>
      </c>
      <c r="B41" s="19" t="n"/>
      <c r="C41" s="17">
        <f>IF($B41="","",COUNTIFS('Service Records'!$B$5:$B$104,$B41,'Service Records'!$P$5:$P$104,"Completed"))</f>
        <v/>
      </c>
      <c r="D41" s="16">
        <f>IF($B41="","",SUMIFS('Service Records'!$L$5:$L$104,'Service Records'!$B$5:$B$104,$B41,'Service Records'!$P$5:$P$104,"Completed"))</f>
        <v/>
      </c>
      <c r="E41" s="16">
        <f>IF($B41="","",SUMIFS('Service Records'!$T$5:$T$104,'Service Records'!$B$5:$B$104,$B41))</f>
        <v/>
      </c>
      <c r="F41" s="17">
        <f>IF($B41="","",COUNTIFS('Service Records'!$B$5:$B$104,$B41,'Service Records'!$M$5:$M$104,"Yes",'Service Records'!$P$5:$P$104,"Completed"))</f>
        <v/>
      </c>
      <c r="G41" s="18">
        <f>IF($B41="","",IFERROR($F41/$C41,""))</f>
        <v/>
      </c>
      <c r="H41" s="16">
        <f>IF($B41="","",$D41-$E41)</f>
        <v/>
      </c>
      <c r="I41" s="18">
        <f>IF($B41="","",IFERROR($H41/$D41,""))</f>
        <v/>
      </c>
      <c r="J41" s="20">
        <f>IF($B41="","",IF($C41=0,"Review: no completed service",IF($I41="","Review: margin unavailable",IF($I41&lt;Assumptions!$B$11,"Review: margin below threshold",""))))</f>
        <v/>
      </c>
    </row>
    <row r="42" ht="21" customHeight="1">
      <c r="A42" s="9">
        <f>IF($B42="","",1+SUMPRODUCT(--($B$5:$B$104&lt;&gt;""),--($H$5:$H$104&gt;$H42))+SUMPRODUCT(--($B$5:$B42&lt;&gt;""),--($H$5:$H42=$H42))-1)</f>
        <v/>
      </c>
      <c r="B42" s="19" t="n"/>
      <c r="C42" s="12">
        <f>IF($B42="","",COUNTIFS('Service Records'!$B$5:$B$104,$B42,'Service Records'!$P$5:$P$104,"Completed"))</f>
        <v/>
      </c>
      <c r="D42" s="11">
        <f>IF($B42="","",SUMIFS('Service Records'!$L$5:$L$104,'Service Records'!$B$5:$B$104,$B42,'Service Records'!$P$5:$P$104,"Completed"))</f>
        <v/>
      </c>
      <c r="E42" s="11">
        <f>IF($B42="","",SUMIFS('Service Records'!$T$5:$T$104,'Service Records'!$B$5:$B$104,$B42))</f>
        <v/>
      </c>
      <c r="F42" s="12">
        <f>IF($B42="","",COUNTIFS('Service Records'!$B$5:$B$104,$B42,'Service Records'!$M$5:$M$104,"Yes",'Service Records'!$P$5:$P$104,"Completed"))</f>
        <v/>
      </c>
      <c r="G42" s="13">
        <f>IF($B42="","",IFERROR($F42/$C42,""))</f>
        <v/>
      </c>
      <c r="H42" s="11">
        <f>IF($B42="","",$D42-$E42)</f>
        <v/>
      </c>
      <c r="I42" s="13">
        <f>IF($B42="","",IFERROR($H42/$D42,""))</f>
        <v/>
      </c>
      <c r="J42" s="21">
        <f>IF($B42="","",IF($C42=0,"Review: no completed service",IF($I42="","Review: margin unavailable",IF($I42&lt;Assumptions!$B$11,"Review: margin below threshold",""))))</f>
        <v/>
      </c>
    </row>
    <row r="43" ht="21" customHeight="1">
      <c r="A43" s="14">
        <f>IF($B43="","",1+SUMPRODUCT(--($B$5:$B$104&lt;&gt;""),--($H$5:$H$104&gt;$H43))+SUMPRODUCT(--($B$5:$B43&lt;&gt;""),--($H$5:$H43=$H43))-1)</f>
        <v/>
      </c>
      <c r="B43" s="19" t="n"/>
      <c r="C43" s="17">
        <f>IF($B43="","",COUNTIFS('Service Records'!$B$5:$B$104,$B43,'Service Records'!$P$5:$P$104,"Completed"))</f>
        <v/>
      </c>
      <c r="D43" s="16">
        <f>IF($B43="","",SUMIFS('Service Records'!$L$5:$L$104,'Service Records'!$B$5:$B$104,$B43,'Service Records'!$P$5:$P$104,"Completed"))</f>
        <v/>
      </c>
      <c r="E43" s="16">
        <f>IF($B43="","",SUMIFS('Service Records'!$T$5:$T$104,'Service Records'!$B$5:$B$104,$B43))</f>
        <v/>
      </c>
      <c r="F43" s="17">
        <f>IF($B43="","",COUNTIFS('Service Records'!$B$5:$B$104,$B43,'Service Records'!$M$5:$M$104,"Yes",'Service Records'!$P$5:$P$104,"Completed"))</f>
        <v/>
      </c>
      <c r="G43" s="18">
        <f>IF($B43="","",IFERROR($F43/$C43,""))</f>
        <v/>
      </c>
      <c r="H43" s="16">
        <f>IF($B43="","",$D43-$E43)</f>
        <v/>
      </c>
      <c r="I43" s="18">
        <f>IF($B43="","",IFERROR($H43/$D43,""))</f>
        <v/>
      </c>
      <c r="J43" s="20">
        <f>IF($B43="","",IF($C43=0,"Review: no completed service",IF($I43="","Review: margin unavailable",IF($I43&lt;Assumptions!$B$11,"Review: margin below threshold",""))))</f>
        <v/>
      </c>
    </row>
    <row r="44" ht="21" customHeight="1">
      <c r="A44" s="9">
        <f>IF($B44="","",1+SUMPRODUCT(--($B$5:$B$104&lt;&gt;""),--($H$5:$H$104&gt;$H44))+SUMPRODUCT(--($B$5:$B44&lt;&gt;""),--($H$5:$H44=$H44))-1)</f>
        <v/>
      </c>
      <c r="B44" s="19" t="n"/>
      <c r="C44" s="12">
        <f>IF($B44="","",COUNTIFS('Service Records'!$B$5:$B$104,$B44,'Service Records'!$P$5:$P$104,"Completed"))</f>
        <v/>
      </c>
      <c r="D44" s="11">
        <f>IF($B44="","",SUMIFS('Service Records'!$L$5:$L$104,'Service Records'!$B$5:$B$104,$B44,'Service Records'!$P$5:$P$104,"Completed"))</f>
        <v/>
      </c>
      <c r="E44" s="11">
        <f>IF($B44="","",SUMIFS('Service Records'!$T$5:$T$104,'Service Records'!$B$5:$B$104,$B44))</f>
        <v/>
      </c>
      <c r="F44" s="12">
        <f>IF($B44="","",COUNTIFS('Service Records'!$B$5:$B$104,$B44,'Service Records'!$M$5:$M$104,"Yes",'Service Records'!$P$5:$P$104,"Completed"))</f>
        <v/>
      </c>
      <c r="G44" s="13">
        <f>IF($B44="","",IFERROR($F44/$C44,""))</f>
        <v/>
      </c>
      <c r="H44" s="11">
        <f>IF($B44="","",$D44-$E44)</f>
        <v/>
      </c>
      <c r="I44" s="13">
        <f>IF($B44="","",IFERROR($H44/$D44,""))</f>
        <v/>
      </c>
      <c r="J44" s="21">
        <f>IF($B44="","",IF($C44=0,"Review: no completed service",IF($I44="","Review: margin unavailable",IF($I44&lt;Assumptions!$B$11,"Review: margin below threshold",""))))</f>
        <v/>
      </c>
    </row>
    <row r="45" ht="21" customHeight="1">
      <c r="A45" s="14">
        <f>IF($B45="","",1+SUMPRODUCT(--($B$5:$B$104&lt;&gt;""),--($H$5:$H$104&gt;$H45))+SUMPRODUCT(--($B$5:$B45&lt;&gt;""),--($H$5:$H45=$H45))-1)</f>
        <v/>
      </c>
      <c r="B45" s="19" t="n"/>
      <c r="C45" s="17">
        <f>IF($B45="","",COUNTIFS('Service Records'!$B$5:$B$104,$B45,'Service Records'!$P$5:$P$104,"Completed"))</f>
        <v/>
      </c>
      <c r="D45" s="16">
        <f>IF($B45="","",SUMIFS('Service Records'!$L$5:$L$104,'Service Records'!$B$5:$B$104,$B45,'Service Records'!$P$5:$P$104,"Completed"))</f>
        <v/>
      </c>
      <c r="E45" s="16">
        <f>IF($B45="","",SUMIFS('Service Records'!$T$5:$T$104,'Service Records'!$B$5:$B$104,$B45))</f>
        <v/>
      </c>
      <c r="F45" s="17">
        <f>IF($B45="","",COUNTIFS('Service Records'!$B$5:$B$104,$B45,'Service Records'!$M$5:$M$104,"Yes",'Service Records'!$P$5:$P$104,"Completed"))</f>
        <v/>
      </c>
      <c r="G45" s="18">
        <f>IF($B45="","",IFERROR($F45/$C45,""))</f>
        <v/>
      </c>
      <c r="H45" s="16">
        <f>IF($B45="","",$D45-$E45)</f>
        <v/>
      </c>
      <c r="I45" s="18">
        <f>IF($B45="","",IFERROR($H45/$D45,""))</f>
        <v/>
      </c>
      <c r="J45" s="20">
        <f>IF($B45="","",IF($C45=0,"Review: no completed service",IF($I45="","Review: margin unavailable",IF($I45&lt;Assumptions!$B$11,"Review: margin below threshold",""))))</f>
        <v/>
      </c>
    </row>
    <row r="46" ht="21" customHeight="1">
      <c r="A46" s="9">
        <f>IF($B46="","",1+SUMPRODUCT(--($B$5:$B$104&lt;&gt;""),--($H$5:$H$104&gt;$H46))+SUMPRODUCT(--($B$5:$B46&lt;&gt;""),--($H$5:$H46=$H46))-1)</f>
        <v/>
      </c>
      <c r="B46" s="19" t="n"/>
      <c r="C46" s="12">
        <f>IF($B46="","",COUNTIFS('Service Records'!$B$5:$B$104,$B46,'Service Records'!$P$5:$P$104,"Completed"))</f>
        <v/>
      </c>
      <c r="D46" s="11">
        <f>IF($B46="","",SUMIFS('Service Records'!$L$5:$L$104,'Service Records'!$B$5:$B$104,$B46,'Service Records'!$P$5:$P$104,"Completed"))</f>
        <v/>
      </c>
      <c r="E46" s="11">
        <f>IF($B46="","",SUMIFS('Service Records'!$T$5:$T$104,'Service Records'!$B$5:$B$104,$B46))</f>
        <v/>
      </c>
      <c r="F46" s="12">
        <f>IF($B46="","",COUNTIFS('Service Records'!$B$5:$B$104,$B46,'Service Records'!$M$5:$M$104,"Yes",'Service Records'!$P$5:$P$104,"Completed"))</f>
        <v/>
      </c>
      <c r="G46" s="13">
        <f>IF($B46="","",IFERROR($F46/$C46,""))</f>
        <v/>
      </c>
      <c r="H46" s="11">
        <f>IF($B46="","",$D46-$E46)</f>
        <v/>
      </c>
      <c r="I46" s="13">
        <f>IF($B46="","",IFERROR($H46/$D46,""))</f>
        <v/>
      </c>
      <c r="J46" s="21">
        <f>IF($B46="","",IF($C46=0,"Review: no completed service",IF($I46="","Review: margin unavailable",IF($I46&lt;Assumptions!$B$11,"Review: margin below threshold",""))))</f>
        <v/>
      </c>
    </row>
    <row r="47" ht="21" customHeight="1">
      <c r="A47" s="14">
        <f>IF($B47="","",1+SUMPRODUCT(--($B$5:$B$104&lt;&gt;""),--($H$5:$H$104&gt;$H47))+SUMPRODUCT(--($B$5:$B47&lt;&gt;""),--($H$5:$H47=$H47))-1)</f>
        <v/>
      </c>
      <c r="B47" s="19" t="n"/>
      <c r="C47" s="17">
        <f>IF($B47="","",COUNTIFS('Service Records'!$B$5:$B$104,$B47,'Service Records'!$P$5:$P$104,"Completed"))</f>
        <v/>
      </c>
      <c r="D47" s="16">
        <f>IF($B47="","",SUMIFS('Service Records'!$L$5:$L$104,'Service Records'!$B$5:$B$104,$B47,'Service Records'!$P$5:$P$104,"Completed"))</f>
        <v/>
      </c>
      <c r="E47" s="16">
        <f>IF($B47="","",SUMIFS('Service Records'!$T$5:$T$104,'Service Records'!$B$5:$B$104,$B47))</f>
        <v/>
      </c>
      <c r="F47" s="17">
        <f>IF($B47="","",COUNTIFS('Service Records'!$B$5:$B$104,$B47,'Service Records'!$M$5:$M$104,"Yes",'Service Records'!$P$5:$P$104,"Completed"))</f>
        <v/>
      </c>
      <c r="G47" s="18">
        <f>IF($B47="","",IFERROR($F47/$C47,""))</f>
        <v/>
      </c>
      <c r="H47" s="16">
        <f>IF($B47="","",$D47-$E47)</f>
        <v/>
      </c>
      <c r="I47" s="18">
        <f>IF($B47="","",IFERROR($H47/$D47,""))</f>
        <v/>
      </c>
      <c r="J47" s="20">
        <f>IF($B47="","",IF($C47=0,"Review: no completed service",IF($I47="","Review: margin unavailable",IF($I47&lt;Assumptions!$B$11,"Review: margin below threshold",""))))</f>
        <v/>
      </c>
    </row>
    <row r="48" ht="21" customHeight="1">
      <c r="A48" s="9">
        <f>IF($B48="","",1+SUMPRODUCT(--($B$5:$B$104&lt;&gt;""),--($H$5:$H$104&gt;$H48))+SUMPRODUCT(--($B$5:$B48&lt;&gt;""),--($H$5:$H48=$H48))-1)</f>
        <v/>
      </c>
      <c r="B48" s="19" t="n"/>
      <c r="C48" s="12">
        <f>IF($B48="","",COUNTIFS('Service Records'!$B$5:$B$104,$B48,'Service Records'!$P$5:$P$104,"Completed"))</f>
        <v/>
      </c>
      <c r="D48" s="11">
        <f>IF($B48="","",SUMIFS('Service Records'!$L$5:$L$104,'Service Records'!$B$5:$B$104,$B48,'Service Records'!$P$5:$P$104,"Completed"))</f>
        <v/>
      </c>
      <c r="E48" s="11">
        <f>IF($B48="","",SUMIFS('Service Records'!$T$5:$T$104,'Service Records'!$B$5:$B$104,$B48))</f>
        <v/>
      </c>
      <c r="F48" s="12">
        <f>IF($B48="","",COUNTIFS('Service Records'!$B$5:$B$104,$B48,'Service Records'!$M$5:$M$104,"Yes",'Service Records'!$P$5:$P$104,"Completed"))</f>
        <v/>
      </c>
      <c r="G48" s="13">
        <f>IF($B48="","",IFERROR($F48/$C48,""))</f>
        <v/>
      </c>
      <c r="H48" s="11">
        <f>IF($B48="","",$D48-$E48)</f>
        <v/>
      </c>
      <c r="I48" s="13">
        <f>IF($B48="","",IFERROR($H48/$D48,""))</f>
        <v/>
      </c>
      <c r="J48" s="21">
        <f>IF($B48="","",IF($C48=0,"Review: no completed service",IF($I48="","Review: margin unavailable",IF($I48&lt;Assumptions!$B$11,"Review: margin below threshold",""))))</f>
        <v/>
      </c>
    </row>
    <row r="49" ht="21" customHeight="1">
      <c r="A49" s="14">
        <f>IF($B49="","",1+SUMPRODUCT(--($B$5:$B$104&lt;&gt;""),--($H$5:$H$104&gt;$H49))+SUMPRODUCT(--($B$5:$B49&lt;&gt;""),--($H$5:$H49=$H49))-1)</f>
        <v/>
      </c>
      <c r="B49" s="19" t="n"/>
      <c r="C49" s="17">
        <f>IF($B49="","",COUNTIFS('Service Records'!$B$5:$B$104,$B49,'Service Records'!$P$5:$P$104,"Completed"))</f>
        <v/>
      </c>
      <c r="D49" s="16">
        <f>IF($B49="","",SUMIFS('Service Records'!$L$5:$L$104,'Service Records'!$B$5:$B$104,$B49,'Service Records'!$P$5:$P$104,"Completed"))</f>
        <v/>
      </c>
      <c r="E49" s="16">
        <f>IF($B49="","",SUMIFS('Service Records'!$T$5:$T$104,'Service Records'!$B$5:$B$104,$B49))</f>
        <v/>
      </c>
      <c r="F49" s="17">
        <f>IF($B49="","",COUNTIFS('Service Records'!$B$5:$B$104,$B49,'Service Records'!$M$5:$M$104,"Yes",'Service Records'!$P$5:$P$104,"Completed"))</f>
        <v/>
      </c>
      <c r="G49" s="18">
        <f>IF($B49="","",IFERROR($F49/$C49,""))</f>
        <v/>
      </c>
      <c r="H49" s="16">
        <f>IF($B49="","",$D49-$E49)</f>
        <v/>
      </c>
      <c r="I49" s="18">
        <f>IF($B49="","",IFERROR($H49/$D49,""))</f>
        <v/>
      </c>
      <c r="J49" s="20">
        <f>IF($B49="","",IF($C49=0,"Review: no completed service",IF($I49="","Review: margin unavailable",IF($I49&lt;Assumptions!$B$11,"Review: margin below threshold",""))))</f>
        <v/>
      </c>
    </row>
    <row r="50" ht="21" customHeight="1">
      <c r="A50" s="9">
        <f>IF($B50="","",1+SUMPRODUCT(--($B$5:$B$104&lt;&gt;""),--($H$5:$H$104&gt;$H50))+SUMPRODUCT(--($B$5:$B50&lt;&gt;""),--($H$5:$H50=$H50))-1)</f>
        <v/>
      </c>
      <c r="B50" s="19" t="n"/>
      <c r="C50" s="12">
        <f>IF($B50="","",COUNTIFS('Service Records'!$B$5:$B$104,$B50,'Service Records'!$P$5:$P$104,"Completed"))</f>
        <v/>
      </c>
      <c r="D50" s="11">
        <f>IF($B50="","",SUMIFS('Service Records'!$L$5:$L$104,'Service Records'!$B$5:$B$104,$B50,'Service Records'!$P$5:$P$104,"Completed"))</f>
        <v/>
      </c>
      <c r="E50" s="11">
        <f>IF($B50="","",SUMIFS('Service Records'!$T$5:$T$104,'Service Records'!$B$5:$B$104,$B50))</f>
        <v/>
      </c>
      <c r="F50" s="12">
        <f>IF($B50="","",COUNTIFS('Service Records'!$B$5:$B$104,$B50,'Service Records'!$M$5:$M$104,"Yes",'Service Records'!$P$5:$P$104,"Completed"))</f>
        <v/>
      </c>
      <c r="G50" s="13">
        <f>IF($B50="","",IFERROR($F50/$C50,""))</f>
        <v/>
      </c>
      <c r="H50" s="11">
        <f>IF($B50="","",$D50-$E50)</f>
        <v/>
      </c>
      <c r="I50" s="13">
        <f>IF($B50="","",IFERROR($H50/$D50,""))</f>
        <v/>
      </c>
      <c r="J50" s="21">
        <f>IF($B50="","",IF($C50=0,"Review: no completed service",IF($I50="","Review: margin unavailable",IF($I50&lt;Assumptions!$B$11,"Review: margin below threshold",""))))</f>
        <v/>
      </c>
    </row>
    <row r="51" ht="21" customHeight="1">
      <c r="A51" s="14">
        <f>IF($B51="","",1+SUMPRODUCT(--($B$5:$B$104&lt;&gt;""),--($H$5:$H$104&gt;$H51))+SUMPRODUCT(--($B$5:$B51&lt;&gt;""),--($H$5:$H51=$H51))-1)</f>
        <v/>
      </c>
      <c r="B51" s="19" t="n"/>
      <c r="C51" s="17">
        <f>IF($B51="","",COUNTIFS('Service Records'!$B$5:$B$104,$B51,'Service Records'!$P$5:$P$104,"Completed"))</f>
        <v/>
      </c>
      <c r="D51" s="16">
        <f>IF($B51="","",SUMIFS('Service Records'!$L$5:$L$104,'Service Records'!$B$5:$B$104,$B51,'Service Records'!$P$5:$P$104,"Completed"))</f>
        <v/>
      </c>
      <c r="E51" s="16">
        <f>IF($B51="","",SUMIFS('Service Records'!$T$5:$T$104,'Service Records'!$B$5:$B$104,$B51))</f>
        <v/>
      </c>
      <c r="F51" s="17">
        <f>IF($B51="","",COUNTIFS('Service Records'!$B$5:$B$104,$B51,'Service Records'!$M$5:$M$104,"Yes",'Service Records'!$P$5:$P$104,"Completed"))</f>
        <v/>
      </c>
      <c r="G51" s="18">
        <f>IF($B51="","",IFERROR($F51/$C51,""))</f>
        <v/>
      </c>
      <c r="H51" s="16">
        <f>IF($B51="","",$D51-$E51)</f>
        <v/>
      </c>
      <c r="I51" s="18">
        <f>IF($B51="","",IFERROR($H51/$D51,""))</f>
        <v/>
      </c>
      <c r="J51" s="20">
        <f>IF($B51="","",IF($C51=0,"Review: no completed service",IF($I51="","Review: margin unavailable",IF($I51&lt;Assumptions!$B$11,"Review: margin below threshold",""))))</f>
        <v/>
      </c>
    </row>
    <row r="52" ht="21" customHeight="1">
      <c r="A52" s="9">
        <f>IF($B52="","",1+SUMPRODUCT(--($B$5:$B$104&lt;&gt;""),--($H$5:$H$104&gt;$H52))+SUMPRODUCT(--($B$5:$B52&lt;&gt;""),--($H$5:$H52=$H52))-1)</f>
        <v/>
      </c>
      <c r="B52" s="19" t="n"/>
      <c r="C52" s="12">
        <f>IF($B52="","",COUNTIFS('Service Records'!$B$5:$B$104,$B52,'Service Records'!$P$5:$P$104,"Completed"))</f>
        <v/>
      </c>
      <c r="D52" s="11">
        <f>IF($B52="","",SUMIFS('Service Records'!$L$5:$L$104,'Service Records'!$B$5:$B$104,$B52,'Service Records'!$P$5:$P$104,"Completed"))</f>
        <v/>
      </c>
      <c r="E52" s="11">
        <f>IF($B52="","",SUMIFS('Service Records'!$T$5:$T$104,'Service Records'!$B$5:$B$104,$B52))</f>
        <v/>
      </c>
      <c r="F52" s="12">
        <f>IF($B52="","",COUNTIFS('Service Records'!$B$5:$B$104,$B52,'Service Records'!$M$5:$M$104,"Yes",'Service Records'!$P$5:$P$104,"Completed"))</f>
        <v/>
      </c>
      <c r="G52" s="13">
        <f>IF($B52="","",IFERROR($F52/$C52,""))</f>
        <v/>
      </c>
      <c r="H52" s="11">
        <f>IF($B52="","",$D52-$E52)</f>
        <v/>
      </c>
      <c r="I52" s="13">
        <f>IF($B52="","",IFERROR($H52/$D52,""))</f>
        <v/>
      </c>
      <c r="J52" s="21">
        <f>IF($B52="","",IF($C52=0,"Review: no completed service",IF($I52="","Review: margin unavailable",IF($I52&lt;Assumptions!$B$11,"Review: margin below threshold",""))))</f>
        <v/>
      </c>
    </row>
    <row r="53" ht="21" customHeight="1">
      <c r="A53" s="14">
        <f>IF($B53="","",1+SUMPRODUCT(--($B$5:$B$104&lt;&gt;""),--($H$5:$H$104&gt;$H53))+SUMPRODUCT(--($B$5:$B53&lt;&gt;""),--($H$5:$H53=$H53))-1)</f>
        <v/>
      </c>
      <c r="B53" s="19" t="n"/>
      <c r="C53" s="17">
        <f>IF($B53="","",COUNTIFS('Service Records'!$B$5:$B$104,$B53,'Service Records'!$P$5:$P$104,"Completed"))</f>
        <v/>
      </c>
      <c r="D53" s="16">
        <f>IF($B53="","",SUMIFS('Service Records'!$L$5:$L$104,'Service Records'!$B$5:$B$104,$B53,'Service Records'!$P$5:$P$104,"Completed"))</f>
        <v/>
      </c>
      <c r="E53" s="16">
        <f>IF($B53="","",SUMIFS('Service Records'!$T$5:$T$104,'Service Records'!$B$5:$B$104,$B53))</f>
        <v/>
      </c>
      <c r="F53" s="17">
        <f>IF($B53="","",COUNTIFS('Service Records'!$B$5:$B$104,$B53,'Service Records'!$M$5:$M$104,"Yes",'Service Records'!$P$5:$P$104,"Completed"))</f>
        <v/>
      </c>
      <c r="G53" s="18">
        <f>IF($B53="","",IFERROR($F53/$C53,""))</f>
        <v/>
      </c>
      <c r="H53" s="16">
        <f>IF($B53="","",$D53-$E53)</f>
        <v/>
      </c>
      <c r="I53" s="18">
        <f>IF($B53="","",IFERROR($H53/$D53,""))</f>
        <v/>
      </c>
      <c r="J53" s="20">
        <f>IF($B53="","",IF($C53=0,"Review: no completed service",IF($I53="","Review: margin unavailable",IF($I53&lt;Assumptions!$B$11,"Review: margin below threshold",""))))</f>
        <v/>
      </c>
    </row>
    <row r="54" ht="21" customHeight="1">
      <c r="A54" s="9">
        <f>IF($B54="","",1+SUMPRODUCT(--($B$5:$B$104&lt;&gt;""),--($H$5:$H$104&gt;$H54))+SUMPRODUCT(--($B$5:$B54&lt;&gt;""),--($H$5:$H54=$H54))-1)</f>
        <v/>
      </c>
      <c r="B54" s="19" t="n"/>
      <c r="C54" s="12">
        <f>IF($B54="","",COUNTIFS('Service Records'!$B$5:$B$104,$B54,'Service Records'!$P$5:$P$104,"Completed"))</f>
        <v/>
      </c>
      <c r="D54" s="11">
        <f>IF($B54="","",SUMIFS('Service Records'!$L$5:$L$104,'Service Records'!$B$5:$B$104,$B54,'Service Records'!$P$5:$P$104,"Completed"))</f>
        <v/>
      </c>
      <c r="E54" s="11">
        <f>IF($B54="","",SUMIFS('Service Records'!$T$5:$T$104,'Service Records'!$B$5:$B$104,$B54))</f>
        <v/>
      </c>
      <c r="F54" s="12">
        <f>IF($B54="","",COUNTIFS('Service Records'!$B$5:$B$104,$B54,'Service Records'!$M$5:$M$104,"Yes",'Service Records'!$P$5:$P$104,"Completed"))</f>
        <v/>
      </c>
      <c r="G54" s="13">
        <f>IF($B54="","",IFERROR($F54/$C54,""))</f>
        <v/>
      </c>
      <c r="H54" s="11">
        <f>IF($B54="","",$D54-$E54)</f>
        <v/>
      </c>
      <c r="I54" s="13">
        <f>IF($B54="","",IFERROR($H54/$D54,""))</f>
        <v/>
      </c>
      <c r="J54" s="21">
        <f>IF($B54="","",IF($C54=0,"Review: no completed service",IF($I54="","Review: margin unavailable",IF($I54&lt;Assumptions!$B$11,"Review: margin below threshold",""))))</f>
        <v/>
      </c>
    </row>
    <row r="55" ht="21" customHeight="1">
      <c r="A55" s="14">
        <f>IF($B55="","",1+SUMPRODUCT(--($B$5:$B$104&lt;&gt;""),--($H$5:$H$104&gt;$H55))+SUMPRODUCT(--($B$5:$B55&lt;&gt;""),--($H$5:$H55=$H55))-1)</f>
        <v/>
      </c>
      <c r="B55" s="19" t="n"/>
      <c r="C55" s="17">
        <f>IF($B55="","",COUNTIFS('Service Records'!$B$5:$B$104,$B55,'Service Records'!$P$5:$P$104,"Completed"))</f>
        <v/>
      </c>
      <c r="D55" s="16">
        <f>IF($B55="","",SUMIFS('Service Records'!$L$5:$L$104,'Service Records'!$B$5:$B$104,$B55,'Service Records'!$P$5:$P$104,"Completed"))</f>
        <v/>
      </c>
      <c r="E55" s="16">
        <f>IF($B55="","",SUMIFS('Service Records'!$T$5:$T$104,'Service Records'!$B$5:$B$104,$B55))</f>
        <v/>
      </c>
      <c r="F55" s="17">
        <f>IF($B55="","",COUNTIFS('Service Records'!$B$5:$B$104,$B55,'Service Records'!$M$5:$M$104,"Yes",'Service Records'!$P$5:$P$104,"Completed"))</f>
        <v/>
      </c>
      <c r="G55" s="18">
        <f>IF($B55="","",IFERROR($F55/$C55,""))</f>
        <v/>
      </c>
      <c r="H55" s="16">
        <f>IF($B55="","",$D55-$E55)</f>
        <v/>
      </c>
      <c r="I55" s="18">
        <f>IF($B55="","",IFERROR($H55/$D55,""))</f>
        <v/>
      </c>
      <c r="J55" s="20">
        <f>IF($B55="","",IF($C55=0,"Review: no completed service",IF($I55="","Review: margin unavailable",IF($I55&lt;Assumptions!$B$11,"Review: margin below threshold",""))))</f>
        <v/>
      </c>
    </row>
    <row r="56" ht="21" customHeight="1">
      <c r="A56" s="9">
        <f>IF($B56="","",1+SUMPRODUCT(--($B$5:$B$104&lt;&gt;""),--($H$5:$H$104&gt;$H56))+SUMPRODUCT(--($B$5:$B56&lt;&gt;""),--($H$5:$H56=$H56))-1)</f>
        <v/>
      </c>
      <c r="B56" s="19" t="n"/>
      <c r="C56" s="12">
        <f>IF($B56="","",COUNTIFS('Service Records'!$B$5:$B$104,$B56,'Service Records'!$P$5:$P$104,"Completed"))</f>
        <v/>
      </c>
      <c r="D56" s="11">
        <f>IF($B56="","",SUMIFS('Service Records'!$L$5:$L$104,'Service Records'!$B$5:$B$104,$B56,'Service Records'!$P$5:$P$104,"Completed"))</f>
        <v/>
      </c>
      <c r="E56" s="11">
        <f>IF($B56="","",SUMIFS('Service Records'!$T$5:$T$104,'Service Records'!$B$5:$B$104,$B56))</f>
        <v/>
      </c>
      <c r="F56" s="12">
        <f>IF($B56="","",COUNTIFS('Service Records'!$B$5:$B$104,$B56,'Service Records'!$M$5:$M$104,"Yes",'Service Records'!$P$5:$P$104,"Completed"))</f>
        <v/>
      </c>
      <c r="G56" s="13">
        <f>IF($B56="","",IFERROR($F56/$C56,""))</f>
        <v/>
      </c>
      <c r="H56" s="11">
        <f>IF($B56="","",$D56-$E56)</f>
        <v/>
      </c>
      <c r="I56" s="13">
        <f>IF($B56="","",IFERROR($H56/$D56,""))</f>
        <v/>
      </c>
      <c r="J56" s="21">
        <f>IF($B56="","",IF($C56=0,"Review: no completed service",IF($I56="","Review: margin unavailable",IF($I56&lt;Assumptions!$B$11,"Review: margin below threshold",""))))</f>
        <v/>
      </c>
    </row>
    <row r="57" ht="21" customHeight="1">
      <c r="A57" s="14">
        <f>IF($B57="","",1+SUMPRODUCT(--($B$5:$B$104&lt;&gt;""),--($H$5:$H$104&gt;$H57))+SUMPRODUCT(--($B$5:$B57&lt;&gt;""),--($H$5:$H57=$H57))-1)</f>
        <v/>
      </c>
      <c r="B57" s="19" t="n"/>
      <c r="C57" s="17">
        <f>IF($B57="","",COUNTIFS('Service Records'!$B$5:$B$104,$B57,'Service Records'!$P$5:$P$104,"Completed"))</f>
        <v/>
      </c>
      <c r="D57" s="16">
        <f>IF($B57="","",SUMIFS('Service Records'!$L$5:$L$104,'Service Records'!$B$5:$B$104,$B57,'Service Records'!$P$5:$P$104,"Completed"))</f>
        <v/>
      </c>
      <c r="E57" s="16">
        <f>IF($B57="","",SUMIFS('Service Records'!$T$5:$T$104,'Service Records'!$B$5:$B$104,$B57))</f>
        <v/>
      </c>
      <c r="F57" s="17">
        <f>IF($B57="","",COUNTIFS('Service Records'!$B$5:$B$104,$B57,'Service Records'!$M$5:$M$104,"Yes",'Service Records'!$P$5:$P$104,"Completed"))</f>
        <v/>
      </c>
      <c r="G57" s="18">
        <f>IF($B57="","",IFERROR($F57/$C57,""))</f>
        <v/>
      </c>
      <c r="H57" s="16">
        <f>IF($B57="","",$D57-$E57)</f>
        <v/>
      </c>
      <c r="I57" s="18">
        <f>IF($B57="","",IFERROR($H57/$D57,""))</f>
        <v/>
      </c>
      <c r="J57" s="20">
        <f>IF($B57="","",IF($C57=0,"Review: no completed service",IF($I57="","Review: margin unavailable",IF($I57&lt;Assumptions!$B$11,"Review: margin below threshold",""))))</f>
        <v/>
      </c>
    </row>
    <row r="58" ht="21" customHeight="1">
      <c r="A58" s="9">
        <f>IF($B58="","",1+SUMPRODUCT(--($B$5:$B$104&lt;&gt;""),--($H$5:$H$104&gt;$H58))+SUMPRODUCT(--($B$5:$B58&lt;&gt;""),--($H$5:$H58=$H58))-1)</f>
        <v/>
      </c>
      <c r="B58" s="19" t="n"/>
      <c r="C58" s="12">
        <f>IF($B58="","",COUNTIFS('Service Records'!$B$5:$B$104,$B58,'Service Records'!$P$5:$P$104,"Completed"))</f>
        <v/>
      </c>
      <c r="D58" s="11">
        <f>IF($B58="","",SUMIFS('Service Records'!$L$5:$L$104,'Service Records'!$B$5:$B$104,$B58,'Service Records'!$P$5:$P$104,"Completed"))</f>
        <v/>
      </c>
      <c r="E58" s="11">
        <f>IF($B58="","",SUMIFS('Service Records'!$T$5:$T$104,'Service Records'!$B$5:$B$104,$B58))</f>
        <v/>
      </c>
      <c r="F58" s="12">
        <f>IF($B58="","",COUNTIFS('Service Records'!$B$5:$B$104,$B58,'Service Records'!$M$5:$M$104,"Yes",'Service Records'!$P$5:$P$104,"Completed"))</f>
        <v/>
      </c>
      <c r="G58" s="13">
        <f>IF($B58="","",IFERROR($F58/$C58,""))</f>
        <v/>
      </c>
      <c r="H58" s="11">
        <f>IF($B58="","",$D58-$E58)</f>
        <v/>
      </c>
      <c r="I58" s="13">
        <f>IF($B58="","",IFERROR($H58/$D58,""))</f>
        <v/>
      </c>
      <c r="J58" s="21">
        <f>IF($B58="","",IF($C58=0,"Review: no completed service",IF($I58="","Review: margin unavailable",IF($I58&lt;Assumptions!$B$11,"Review: margin below threshold",""))))</f>
        <v/>
      </c>
    </row>
    <row r="59" ht="21" customHeight="1">
      <c r="A59" s="14">
        <f>IF($B59="","",1+SUMPRODUCT(--($B$5:$B$104&lt;&gt;""),--($H$5:$H$104&gt;$H59))+SUMPRODUCT(--($B$5:$B59&lt;&gt;""),--($H$5:$H59=$H59))-1)</f>
        <v/>
      </c>
      <c r="B59" s="19" t="n"/>
      <c r="C59" s="17">
        <f>IF($B59="","",COUNTIFS('Service Records'!$B$5:$B$104,$B59,'Service Records'!$P$5:$P$104,"Completed"))</f>
        <v/>
      </c>
      <c r="D59" s="16">
        <f>IF($B59="","",SUMIFS('Service Records'!$L$5:$L$104,'Service Records'!$B$5:$B$104,$B59,'Service Records'!$P$5:$P$104,"Completed"))</f>
        <v/>
      </c>
      <c r="E59" s="16">
        <f>IF($B59="","",SUMIFS('Service Records'!$T$5:$T$104,'Service Records'!$B$5:$B$104,$B59))</f>
        <v/>
      </c>
      <c r="F59" s="17">
        <f>IF($B59="","",COUNTIFS('Service Records'!$B$5:$B$104,$B59,'Service Records'!$M$5:$M$104,"Yes",'Service Records'!$P$5:$P$104,"Completed"))</f>
        <v/>
      </c>
      <c r="G59" s="18">
        <f>IF($B59="","",IFERROR($F59/$C59,""))</f>
        <v/>
      </c>
      <c r="H59" s="16">
        <f>IF($B59="","",$D59-$E59)</f>
        <v/>
      </c>
      <c r="I59" s="18">
        <f>IF($B59="","",IFERROR($H59/$D59,""))</f>
        <v/>
      </c>
      <c r="J59" s="20">
        <f>IF($B59="","",IF($C59=0,"Review: no completed service",IF($I59="","Review: margin unavailable",IF($I59&lt;Assumptions!$B$11,"Review: margin below threshold",""))))</f>
        <v/>
      </c>
    </row>
    <row r="60" ht="21" customHeight="1">
      <c r="A60" s="9">
        <f>IF($B60="","",1+SUMPRODUCT(--($B$5:$B$104&lt;&gt;""),--($H$5:$H$104&gt;$H60))+SUMPRODUCT(--($B$5:$B60&lt;&gt;""),--($H$5:$H60=$H60))-1)</f>
        <v/>
      </c>
      <c r="B60" s="19" t="n"/>
      <c r="C60" s="12">
        <f>IF($B60="","",COUNTIFS('Service Records'!$B$5:$B$104,$B60,'Service Records'!$P$5:$P$104,"Completed"))</f>
        <v/>
      </c>
      <c r="D60" s="11">
        <f>IF($B60="","",SUMIFS('Service Records'!$L$5:$L$104,'Service Records'!$B$5:$B$104,$B60,'Service Records'!$P$5:$P$104,"Completed"))</f>
        <v/>
      </c>
      <c r="E60" s="11">
        <f>IF($B60="","",SUMIFS('Service Records'!$T$5:$T$104,'Service Records'!$B$5:$B$104,$B60))</f>
        <v/>
      </c>
      <c r="F60" s="12">
        <f>IF($B60="","",COUNTIFS('Service Records'!$B$5:$B$104,$B60,'Service Records'!$M$5:$M$104,"Yes",'Service Records'!$P$5:$P$104,"Completed"))</f>
        <v/>
      </c>
      <c r="G60" s="13">
        <f>IF($B60="","",IFERROR($F60/$C60,""))</f>
        <v/>
      </c>
      <c r="H60" s="11">
        <f>IF($B60="","",$D60-$E60)</f>
        <v/>
      </c>
      <c r="I60" s="13">
        <f>IF($B60="","",IFERROR($H60/$D60,""))</f>
        <v/>
      </c>
      <c r="J60" s="21">
        <f>IF($B60="","",IF($C60=0,"Review: no completed service",IF($I60="","Review: margin unavailable",IF($I60&lt;Assumptions!$B$11,"Review: margin below threshold",""))))</f>
        <v/>
      </c>
    </row>
    <row r="61" ht="21" customHeight="1">
      <c r="A61" s="14">
        <f>IF($B61="","",1+SUMPRODUCT(--($B$5:$B$104&lt;&gt;""),--($H$5:$H$104&gt;$H61))+SUMPRODUCT(--($B$5:$B61&lt;&gt;""),--($H$5:$H61=$H61))-1)</f>
        <v/>
      </c>
      <c r="B61" s="19" t="n"/>
      <c r="C61" s="17">
        <f>IF($B61="","",COUNTIFS('Service Records'!$B$5:$B$104,$B61,'Service Records'!$P$5:$P$104,"Completed"))</f>
        <v/>
      </c>
      <c r="D61" s="16">
        <f>IF($B61="","",SUMIFS('Service Records'!$L$5:$L$104,'Service Records'!$B$5:$B$104,$B61,'Service Records'!$P$5:$P$104,"Completed"))</f>
        <v/>
      </c>
      <c r="E61" s="16">
        <f>IF($B61="","",SUMIFS('Service Records'!$T$5:$T$104,'Service Records'!$B$5:$B$104,$B61))</f>
        <v/>
      </c>
      <c r="F61" s="17">
        <f>IF($B61="","",COUNTIFS('Service Records'!$B$5:$B$104,$B61,'Service Records'!$M$5:$M$104,"Yes",'Service Records'!$P$5:$P$104,"Completed"))</f>
        <v/>
      </c>
      <c r="G61" s="18">
        <f>IF($B61="","",IFERROR($F61/$C61,""))</f>
        <v/>
      </c>
      <c r="H61" s="16">
        <f>IF($B61="","",$D61-$E61)</f>
        <v/>
      </c>
      <c r="I61" s="18">
        <f>IF($B61="","",IFERROR($H61/$D61,""))</f>
        <v/>
      </c>
      <c r="J61" s="20">
        <f>IF($B61="","",IF($C61=0,"Review: no completed service",IF($I61="","Review: margin unavailable",IF($I61&lt;Assumptions!$B$11,"Review: margin below threshold",""))))</f>
        <v/>
      </c>
    </row>
    <row r="62" ht="21" customHeight="1">
      <c r="A62" s="9">
        <f>IF($B62="","",1+SUMPRODUCT(--($B$5:$B$104&lt;&gt;""),--($H$5:$H$104&gt;$H62))+SUMPRODUCT(--($B$5:$B62&lt;&gt;""),--($H$5:$H62=$H62))-1)</f>
        <v/>
      </c>
      <c r="B62" s="19" t="n"/>
      <c r="C62" s="12">
        <f>IF($B62="","",COUNTIFS('Service Records'!$B$5:$B$104,$B62,'Service Records'!$P$5:$P$104,"Completed"))</f>
        <v/>
      </c>
      <c r="D62" s="11">
        <f>IF($B62="","",SUMIFS('Service Records'!$L$5:$L$104,'Service Records'!$B$5:$B$104,$B62,'Service Records'!$P$5:$P$104,"Completed"))</f>
        <v/>
      </c>
      <c r="E62" s="11">
        <f>IF($B62="","",SUMIFS('Service Records'!$T$5:$T$104,'Service Records'!$B$5:$B$104,$B62))</f>
        <v/>
      </c>
      <c r="F62" s="12">
        <f>IF($B62="","",COUNTIFS('Service Records'!$B$5:$B$104,$B62,'Service Records'!$M$5:$M$104,"Yes",'Service Records'!$P$5:$P$104,"Completed"))</f>
        <v/>
      </c>
      <c r="G62" s="13">
        <f>IF($B62="","",IFERROR($F62/$C62,""))</f>
        <v/>
      </c>
      <c r="H62" s="11">
        <f>IF($B62="","",$D62-$E62)</f>
        <v/>
      </c>
      <c r="I62" s="13">
        <f>IF($B62="","",IFERROR($H62/$D62,""))</f>
        <v/>
      </c>
      <c r="J62" s="21">
        <f>IF($B62="","",IF($C62=0,"Review: no completed service",IF($I62="","Review: margin unavailable",IF($I62&lt;Assumptions!$B$11,"Review: margin below threshold",""))))</f>
        <v/>
      </c>
    </row>
    <row r="63" ht="21" customHeight="1">
      <c r="A63" s="14">
        <f>IF($B63="","",1+SUMPRODUCT(--($B$5:$B$104&lt;&gt;""),--($H$5:$H$104&gt;$H63))+SUMPRODUCT(--($B$5:$B63&lt;&gt;""),--($H$5:$H63=$H63))-1)</f>
        <v/>
      </c>
      <c r="B63" s="19" t="n"/>
      <c r="C63" s="17">
        <f>IF($B63="","",COUNTIFS('Service Records'!$B$5:$B$104,$B63,'Service Records'!$P$5:$P$104,"Completed"))</f>
        <v/>
      </c>
      <c r="D63" s="16">
        <f>IF($B63="","",SUMIFS('Service Records'!$L$5:$L$104,'Service Records'!$B$5:$B$104,$B63,'Service Records'!$P$5:$P$104,"Completed"))</f>
        <v/>
      </c>
      <c r="E63" s="16">
        <f>IF($B63="","",SUMIFS('Service Records'!$T$5:$T$104,'Service Records'!$B$5:$B$104,$B63))</f>
        <v/>
      </c>
      <c r="F63" s="17">
        <f>IF($B63="","",COUNTIFS('Service Records'!$B$5:$B$104,$B63,'Service Records'!$M$5:$M$104,"Yes",'Service Records'!$P$5:$P$104,"Completed"))</f>
        <v/>
      </c>
      <c r="G63" s="18">
        <f>IF($B63="","",IFERROR($F63/$C63,""))</f>
        <v/>
      </c>
      <c r="H63" s="16">
        <f>IF($B63="","",$D63-$E63)</f>
        <v/>
      </c>
      <c r="I63" s="18">
        <f>IF($B63="","",IFERROR($H63/$D63,""))</f>
        <v/>
      </c>
      <c r="J63" s="20">
        <f>IF($B63="","",IF($C63=0,"Review: no completed service",IF($I63="","Review: margin unavailable",IF($I63&lt;Assumptions!$B$11,"Review: margin below threshold",""))))</f>
        <v/>
      </c>
    </row>
    <row r="64" ht="21" customHeight="1">
      <c r="A64" s="9">
        <f>IF($B64="","",1+SUMPRODUCT(--($B$5:$B$104&lt;&gt;""),--($H$5:$H$104&gt;$H64))+SUMPRODUCT(--($B$5:$B64&lt;&gt;""),--($H$5:$H64=$H64))-1)</f>
        <v/>
      </c>
      <c r="B64" s="19" t="n"/>
      <c r="C64" s="12">
        <f>IF($B64="","",COUNTIFS('Service Records'!$B$5:$B$104,$B64,'Service Records'!$P$5:$P$104,"Completed"))</f>
        <v/>
      </c>
      <c r="D64" s="11">
        <f>IF($B64="","",SUMIFS('Service Records'!$L$5:$L$104,'Service Records'!$B$5:$B$104,$B64,'Service Records'!$P$5:$P$104,"Completed"))</f>
        <v/>
      </c>
      <c r="E64" s="11">
        <f>IF($B64="","",SUMIFS('Service Records'!$T$5:$T$104,'Service Records'!$B$5:$B$104,$B64))</f>
        <v/>
      </c>
      <c r="F64" s="12">
        <f>IF($B64="","",COUNTIFS('Service Records'!$B$5:$B$104,$B64,'Service Records'!$M$5:$M$104,"Yes",'Service Records'!$P$5:$P$104,"Completed"))</f>
        <v/>
      </c>
      <c r="G64" s="13">
        <f>IF($B64="","",IFERROR($F64/$C64,""))</f>
        <v/>
      </c>
      <c r="H64" s="11">
        <f>IF($B64="","",$D64-$E64)</f>
        <v/>
      </c>
      <c r="I64" s="13">
        <f>IF($B64="","",IFERROR($H64/$D64,""))</f>
        <v/>
      </c>
      <c r="J64" s="21">
        <f>IF($B64="","",IF($C64=0,"Review: no completed service",IF($I64="","Review: margin unavailable",IF($I64&lt;Assumptions!$B$11,"Review: margin below threshold",""))))</f>
        <v/>
      </c>
    </row>
    <row r="65" ht="21" customHeight="1">
      <c r="A65" s="14">
        <f>IF($B65="","",1+SUMPRODUCT(--($B$5:$B$104&lt;&gt;""),--($H$5:$H$104&gt;$H65))+SUMPRODUCT(--($B$5:$B65&lt;&gt;""),--($H$5:$H65=$H65))-1)</f>
        <v/>
      </c>
      <c r="B65" s="19" t="n"/>
      <c r="C65" s="17">
        <f>IF($B65="","",COUNTIFS('Service Records'!$B$5:$B$104,$B65,'Service Records'!$P$5:$P$104,"Completed"))</f>
        <v/>
      </c>
      <c r="D65" s="16">
        <f>IF($B65="","",SUMIFS('Service Records'!$L$5:$L$104,'Service Records'!$B$5:$B$104,$B65,'Service Records'!$P$5:$P$104,"Completed"))</f>
        <v/>
      </c>
      <c r="E65" s="16">
        <f>IF($B65="","",SUMIFS('Service Records'!$T$5:$T$104,'Service Records'!$B$5:$B$104,$B65))</f>
        <v/>
      </c>
      <c r="F65" s="17">
        <f>IF($B65="","",COUNTIFS('Service Records'!$B$5:$B$104,$B65,'Service Records'!$M$5:$M$104,"Yes",'Service Records'!$P$5:$P$104,"Completed"))</f>
        <v/>
      </c>
      <c r="G65" s="18">
        <f>IF($B65="","",IFERROR($F65/$C65,""))</f>
        <v/>
      </c>
      <c r="H65" s="16">
        <f>IF($B65="","",$D65-$E65)</f>
        <v/>
      </c>
      <c r="I65" s="18">
        <f>IF($B65="","",IFERROR($H65/$D65,""))</f>
        <v/>
      </c>
      <c r="J65" s="20">
        <f>IF($B65="","",IF($C65=0,"Review: no completed service",IF($I65="","Review: margin unavailable",IF($I65&lt;Assumptions!$B$11,"Review: margin below threshold",""))))</f>
        <v/>
      </c>
    </row>
    <row r="66" ht="21" customHeight="1">
      <c r="A66" s="9">
        <f>IF($B66="","",1+SUMPRODUCT(--($B$5:$B$104&lt;&gt;""),--($H$5:$H$104&gt;$H66))+SUMPRODUCT(--($B$5:$B66&lt;&gt;""),--($H$5:$H66=$H66))-1)</f>
        <v/>
      </c>
      <c r="B66" s="19" t="n"/>
      <c r="C66" s="12">
        <f>IF($B66="","",COUNTIFS('Service Records'!$B$5:$B$104,$B66,'Service Records'!$P$5:$P$104,"Completed"))</f>
        <v/>
      </c>
      <c r="D66" s="11">
        <f>IF($B66="","",SUMIFS('Service Records'!$L$5:$L$104,'Service Records'!$B$5:$B$104,$B66,'Service Records'!$P$5:$P$104,"Completed"))</f>
        <v/>
      </c>
      <c r="E66" s="11">
        <f>IF($B66="","",SUMIFS('Service Records'!$T$5:$T$104,'Service Records'!$B$5:$B$104,$B66))</f>
        <v/>
      </c>
      <c r="F66" s="12">
        <f>IF($B66="","",COUNTIFS('Service Records'!$B$5:$B$104,$B66,'Service Records'!$M$5:$M$104,"Yes",'Service Records'!$P$5:$P$104,"Completed"))</f>
        <v/>
      </c>
      <c r="G66" s="13">
        <f>IF($B66="","",IFERROR($F66/$C66,""))</f>
        <v/>
      </c>
      <c r="H66" s="11">
        <f>IF($B66="","",$D66-$E66)</f>
        <v/>
      </c>
      <c r="I66" s="13">
        <f>IF($B66="","",IFERROR($H66/$D66,""))</f>
        <v/>
      </c>
      <c r="J66" s="21">
        <f>IF($B66="","",IF($C66=0,"Review: no completed service",IF($I66="","Review: margin unavailable",IF($I66&lt;Assumptions!$B$11,"Review: margin below threshold",""))))</f>
        <v/>
      </c>
    </row>
    <row r="67" ht="21" customHeight="1">
      <c r="A67" s="14">
        <f>IF($B67="","",1+SUMPRODUCT(--($B$5:$B$104&lt;&gt;""),--($H$5:$H$104&gt;$H67))+SUMPRODUCT(--($B$5:$B67&lt;&gt;""),--($H$5:$H67=$H67))-1)</f>
        <v/>
      </c>
      <c r="B67" s="19" t="n"/>
      <c r="C67" s="17">
        <f>IF($B67="","",COUNTIFS('Service Records'!$B$5:$B$104,$B67,'Service Records'!$P$5:$P$104,"Completed"))</f>
        <v/>
      </c>
      <c r="D67" s="16">
        <f>IF($B67="","",SUMIFS('Service Records'!$L$5:$L$104,'Service Records'!$B$5:$B$104,$B67,'Service Records'!$P$5:$P$104,"Completed"))</f>
        <v/>
      </c>
      <c r="E67" s="16">
        <f>IF($B67="","",SUMIFS('Service Records'!$T$5:$T$104,'Service Records'!$B$5:$B$104,$B67))</f>
        <v/>
      </c>
      <c r="F67" s="17">
        <f>IF($B67="","",COUNTIFS('Service Records'!$B$5:$B$104,$B67,'Service Records'!$M$5:$M$104,"Yes",'Service Records'!$P$5:$P$104,"Completed"))</f>
        <v/>
      </c>
      <c r="G67" s="18">
        <f>IF($B67="","",IFERROR($F67/$C67,""))</f>
        <v/>
      </c>
      <c r="H67" s="16">
        <f>IF($B67="","",$D67-$E67)</f>
        <v/>
      </c>
      <c r="I67" s="18">
        <f>IF($B67="","",IFERROR($H67/$D67,""))</f>
        <v/>
      </c>
      <c r="J67" s="20">
        <f>IF($B67="","",IF($C67=0,"Review: no completed service",IF($I67="","Review: margin unavailable",IF($I67&lt;Assumptions!$B$11,"Review: margin below threshold",""))))</f>
        <v/>
      </c>
    </row>
    <row r="68" ht="21" customHeight="1">
      <c r="A68" s="9">
        <f>IF($B68="","",1+SUMPRODUCT(--($B$5:$B$104&lt;&gt;""),--($H$5:$H$104&gt;$H68))+SUMPRODUCT(--($B$5:$B68&lt;&gt;""),--($H$5:$H68=$H68))-1)</f>
        <v/>
      </c>
      <c r="B68" s="19" t="n"/>
      <c r="C68" s="12">
        <f>IF($B68="","",COUNTIFS('Service Records'!$B$5:$B$104,$B68,'Service Records'!$P$5:$P$104,"Completed"))</f>
        <v/>
      </c>
      <c r="D68" s="11">
        <f>IF($B68="","",SUMIFS('Service Records'!$L$5:$L$104,'Service Records'!$B$5:$B$104,$B68,'Service Records'!$P$5:$P$104,"Completed"))</f>
        <v/>
      </c>
      <c r="E68" s="11">
        <f>IF($B68="","",SUMIFS('Service Records'!$T$5:$T$104,'Service Records'!$B$5:$B$104,$B68))</f>
        <v/>
      </c>
      <c r="F68" s="12">
        <f>IF($B68="","",COUNTIFS('Service Records'!$B$5:$B$104,$B68,'Service Records'!$M$5:$M$104,"Yes",'Service Records'!$P$5:$P$104,"Completed"))</f>
        <v/>
      </c>
      <c r="G68" s="13">
        <f>IF($B68="","",IFERROR($F68/$C68,""))</f>
        <v/>
      </c>
      <c r="H68" s="11">
        <f>IF($B68="","",$D68-$E68)</f>
        <v/>
      </c>
      <c r="I68" s="13">
        <f>IF($B68="","",IFERROR($H68/$D68,""))</f>
        <v/>
      </c>
      <c r="J68" s="21">
        <f>IF($B68="","",IF($C68=0,"Review: no completed service",IF($I68="","Review: margin unavailable",IF($I68&lt;Assumptions!$B$11,"Review: margin below threshold",""))))</f>
        <v/>
      </c>
    </row>
    <row r="69" ht="21" customHeight="1">
      <c r="A69" s="14">
        <f>IF($B69="","",1+SUMPRODUCT(--($B$5:$B$104&lt;&gt;""),--($H$5:$H$104&gt;$H69))+SUMPRODUCT(--($B$5:$B69&lt;&gt;""),--($H$5:$H69=$H69))-1)</f>
        <v/>
      </c>
      <c r="B69" s="19" t="n"/>
      <c r="C69" s="17">
        <f>IF($B69="","",COUNTIFS('Service Records'!$B$5:$B$104,$B69,'Service Records'!$P$5:$P$104,"Completed"))</f>
        <v/>
      </c>
      <c r="D69" s="16">
        <f>IF($B69="","",SUMIFS('Service Records'!$L$5:$L$104,'Service Records'!$B$5:$B$104,$B69,'Service Records'!$P$5:$P$104,"Completed"))</f>
        <v/>
      </c>
      <c r="E69" s="16">
        <f>IF($B69="","",SUMIFS('Service Records'!$T$5:$T$104,'Service Records'!$B$5:$B$104,$B69))</f>
        <v/>
      </c>
      <c r="F69" s="17">
        <f>IF($B69="","",COUNTIFS('Service Records'!$B$5:$B$104,$B69,'Service Records'!$M$5:$M$104,"Yes",'Service Records'!$P$5:$P$104,"Completed"))</f>
        <v/>
      </c>
      <c r="G69" s="18">
        <f>IF($B69="","",IFERROR($F69/$C69,""))</f>
        <v/>
      </c>
      <c r="H69" s="16">
        <f>IF($B69="","",$D69-$E69)</f>
        <v/>
      </c>
      <c r="I69" s="18">
        <f>IF($B69="","",IFERROR($H69/$D69,""))</f>
        <v/>
      </c>
      <c r="J69" s="20">
        <f>IF($B69="","",IF($C69=0,"Review: no completed service",IF($I69="","Review: margin unavailable",IF($I69&lt;Assumptions!$B$11,"Review: margin below threshold",""))))</f>
        <v/>
      </c>
    </row>
    <row r="70" ht="21" customHeight="1">
      <c r="A70" s="9">
        <f>IF($B70="","",1+SUMPRODUCT(--($B$5:$B$104&lt;&gt;""),--($H$5:$H$104&gt;$H70))+SUMPRODUCT(--($B$5:$B70&lt;&gt;""),--($H$5:$H70=$H70))-1)</f>
        <v/>
      </c>
      <c r="B70" s="19" t="n"/>
      <c r="C70" s="12">
        <f>IF($B70="","",COUNTIFS('Service Records'!$B$5:$B$104,$B70,'Service Records'!$P$5:$P$104,"Completed"))</f>
        <v/>
      </c>
      <c r="D70" s="11">
        <f>IF($B70="","",SUMIFS('Service Records'!$L$5:$L$104,'Service Records'!$B$5:$B$104,$B70,'Service Records'!$P$5:$P$104,"Completed"))</f>
        <v/>
      </c>
      <c r="E70" s="11">
        <f>IF($B70="","",SUMIFS('Service Records'!$T$5:$T$104,'Service Records'!$B$5:$B$104,$B70))</f>
        <v/>
      </c>
      <c r="F70" s="12">
        <f>IF($B70="","",COUNTIFS('Service Records'!$B$5:$B$104,$B70,'Service Records'!$M$5:$M$104,"Yes",'Service Records'!$P$5:$P$104,"Completed"))</f>
        <v/>
      </c>
      <c r="G70" s="13">
        <f>IF($B70="","",IFERROR($F70/$C70,""))</f>
        <v/>
      </c>
      <c r="H70" s="11">
        <f>IF($B70="","",$D70-$E70)</f>
        <v/>
      </c>
      <c r="I70" s="13">
        <f>IF($B70="","",IFERROR($H70/$D70,""))</f>
        <v/>
      </c>
      <c r="J70" s="21">
        <f>IF($B70="","",IF($C70=0,"Review: no completed service",IF($I70="","Review: margin unavailable",IF($I70&lt;Assumptions!$B$11,"Review: margin below threshold",""))))</f>
        <v/>
      </c>
    </row>
    <row r="71" ht="21" customHeight="1">
      <c r="A71" s="14">
        <f>IF($B71="","",1+SUMPRODUCT(--($B$5:$B$104&lt;&gt;""),--($H$5:$H$104&gt;$H71))+SUMPRODUCT(--($B$5:$B71&lt;&gt;""),--($H$5:$H71=$H71))-1)</f>
        <v/>
      </c>
      <c r="B71" s="19" t="n"/>
      <c r="C71" s="17">
        <f>IF($B71="","",COUNTIFS('Service Records'!$B$5:$B$104,$B71,'Service Records'!$P$5:$P$104,"Completed"))</f>
        <v/>
      </c>
      <c r="D71" s="16">
        <f>IF($B71="","",SUMIFS('Service Records'!$L$5:$L$104,'Service Records'!$B$5:$B$104,$B71,'Service Records'!$P$5:$P$104,"Completed"))</f>
        <v/>
      </c>
      <c r="E71" s="16">
        <f>IF($B71="","",SUMIFS('Service Records'!$T$5:$T$104,'Service Records'!$B$5:$B$104,$B71))</f>
        <v/>
      </c>
      <c r="F71" s="17">
        <f>IF($B71="","",COUNTIFS('Service Records'!$B$5:$B$104,$B71,'Service Records'!$M$5:$M$104,"Yes",'Service Records'!$P$5:$P$104,"Completed"))</f>
        <v/>
      </c>
      <c r="G71" s="18">
        <f>IF($B71="","",IFERROR($F71/$C71,""))</f>
        <v/>
      </c>
      <c r="H71" s="16">
        <f>IF($B71="","",$D71-$E71)</f>
        <v/>
      </c>
      <c r="I71" s="18">
        <f>IF($B71="","",IFERROR($H71/$D71,""))</f>
        <v/>
      </c>
      <c r="J71" s="20">
        <f>IF($B71="","",IF($C71=0,"Review: no completed service",IF($I71="","Review: margin unavailable",IF($I71&lt;Assumptions!$B$11,"Review: margin below threshold",""))))</f>
        <v/>
      </c>
    </row>
    <row r="72" ht="21" customHeight="1">
      <c r="A72" s="9">
        <f>IF($B72="","",1+SUMPRODUCT(--($B$5:$B$104&lt;&gt;""),--($H$5:$H$104&gt;$H72))+SUMPRODUCT(--($B$5:$B72&lt;&gt;""),--($H$5:$H72=$H72))-1)</f>
        <v/>
      </c>
      <c r="B72" s="19" t="n"/>
      <c r="C72" s="12">
        <f>IF($B72="","",COUNTIFS('Service Records'!$B$5:$B$104,$B72,'Service Records'!$P$5:$P$104,"Completed"))</f>
        <v/>
      </c>
      <c r="D72" s="11">
        <f>IF($B72="","",SUMIFS('Service Records'!$L$5:$L$104,'Service Records'!$B$5:$B$104,$B72,'Service Records'!$P$5:$P$104,"Completed"))</f>
        <v/>
      </c>
      <c r="E72" s="11">
        <f>IF($B72="","",SUMIFS('Service Records'!$T$5:$T$104,'Service Records'!$B$5:$B$104,$B72))</f>
        <v/>
      </c>
      <c r="F72" s="12">
        <f>IF($B72="","",COUNTIFS('Service Records'!$B$5:$B$104,$B72,'Service Records'!$M$5:$M$104,"Yes",'Service Records'!$P$5:$P$104,"Completed"))</f>
        <v/>
      </c>
      <c r="G72" s="13">
        <f>IF($B72="","",IFERROR($F72/$C72,""))</f>
        <v/>
      </c>
      <c r="H72" s="11">
        <f>IF($B72="","",$D72-$E72)</f>
        <v/>
      </c>
      <c r="I72" s="13">
        <f>IF($B72="","",IFERROR($H72/$D72,""))</f>
        <v/>
      </c>
      <c r="J72" s="21">
        <f>IF($B72="","",IF($C72=0,"Review: no completed service",IF($I72="","Review: margin unavailable",IF($I72&lt;Assumptions!$B$11,"Review: margin below threshold",""))))</f>
        <v/>
      </c>
    </row>
    <row r="73" ht="21" customHeight="1">
      <c r="A73" s="14">
        <f>IF($B73="","",1+SUMPRODUCT(--($B$5:$B$104&lt;&gt;""),--($H$5:$H$104&gt;$H73))+SUMPRODUCT(--($B$5:$B73&lt;&gt;""),--($H$5:$H73=$H73))-1)</f>
        <v/>
      </c>
      <c r="B73" s="19" t="n"/>
      <c r="C73" s="17">
        <f>IF($B73="","",COUNTIFS('Service Records'!$B$5:$B$104,$B73,'Service Records'!$P$5:$P$104,"Completed"))</f>
        <v/>
      </c>
      <c r="D73" s="16">
        <f>IF($B73="","",SUMIFS('Service Records'!$L$5:$L$104,'Service Records'!$B$5:$B$104,$B73,'Service Records'!$P$5:$P$104,"Completed"))</f>
        <v/>
      </c>
      <c r="E73" s="16">
        <f>IF($B73="","",SUMIFS('Service Records'!$T$5:$T$104,'Service Records'!$B$5:$B$104,$B73))</f>
        <v/>
      </c>
      <c r="F73" s="17">
        <f>IF($B73="","",COUNTIFS('Service Records'!$B$5:$B$104,$B73,'Service Records'!$M$5:$M$104,"Yes",'Service Records'!$P$5:$P$104,"Completed"))</f>
        <v/>
      </c>
      <c r="G73" s="18">
        <f>IF($B73="","",IFERROR($F73/$C73,""))</f>
        <v/>
      </c>
      <c r="H73" s="16">
        <f>IF($B73="","",$D73-$E73)</f>
        <v/>
      </c>
      <c r="I73" s="18">
        <f>IF($B73="","",IFERROR($H73/$D73,""))</f>
        <v/>
      </c>
      <c r="J73" s="20">
        <f>IF($B73="","",IF($C73=0,"Review: no completed service",IF($I73="","Review: margin unavailable",IF($I73&lt;Assumptions!$B$11,"Review: margin below threshold",""))))</f>
        <v/>
      </c>
    </row>
    <row r="74" ht="21" customHeight="1">
      <c r="A74" s="9">
        <f>IF($B74="","",1+SUMPRODUCT(--($B$5:$B$104&lt;&gt;""),--($H$5:$H$104&gt;$H74))+SUMPRODUCT(--($B$5:$B74&lt;&gt;""),--($H$5:$H74=$H74))-1)</f>
        <v/>
      </c>
      <c r="B74" s="19" t="n"/>
      <c r="C74" s="12">
        <f>IF($B74="","",COUNTIFS('Service Records'!$B$5:$B$104,$B74,'Service Records'!$P$5:$P$104,"Completed"))</f>
        <v/>
      </c>
      <c r="D74" s="11">
        <f>IF($B74="","",SUMIFS('Service Records'!$L$5:$L$104,'Service Records'!$B$5:$B$104,$B74,'Service Records'!$P$5:$P$104,"Completed"))</f>
        <v/>
      </c>
      <c r="E74" s="11">
        <f>IF($B74="","",SUMIFS('Service Records'!$T$5:$T$104,'Service Records'!$B$5:$B$104,$B74))</f>
        <v/>
      </c>
      <c r="F74" s="12">
        <f>IF($B74="","",COUNTIFS('Service Records'!$B$5:$B$104,$B74,'Service Records'!$M$5:$M$104,"Yes",'Service Records'!$P$5:$P$104,"Completed"))</f>
        <v/>
      </c>
      <c r="G74" s="13">
        <f>IF($B74="","",IFERROR($F74/$C74,""))</f>
        <v/>
      </c>
      <c r="H74" s="11">
        <f>IF($B74="","",$D74-$E74)</f>
        <v/>
      </c>
      <c r="I74" s="13">
        <f>IF($B74="","",IFERROR($H74/$D74,""))</f>
        <v/>
      </c>
      <c r="J74" s="21">
        <f>IF($B74="","",IF($C74=0,"Review: no completed service",IF($I74="","Review: margin unavailable",IF($I74&lt;Assumptions!$B$11,"Review: margin below threshold",""))))</f>
        <v/>
      </c>
    </row>
    <row r="75" ht="21" customHeight="1">
      <c r="A75" s="14">
        <f>IF($B75="","",1+SUMPRODUCT(--($B$5:$B$104&lt;&gt;""),--($H$5:$H$104&gt;$H75))+SUMPRODUCT(--($B$5:$B75&lt;&gt;""),--($H$5:$H75=$H75))-1)</f>
        <v/>
      </c>
      <c r="B75" s="19" t="n"/>
      <c r="C75" s="17">
        <f>IF($B75="","",COUNTIFS('Service Records'!$B$5:$B$104,$B75,'Service Records'!$P$5:$P$104,"Completed"))</f>
        <v/>
      </c>
      <c r="D75" s="16">
        <f>IF($B75="","",SUMIFS('Service Records'!$L$5:$L$104,'Service Records'!$B$5:$B$104,$B75,'Service Records'!$P$5:$P$104,"Completed"))</f>
        <v/>
      </c>
      <c r="E75" s="16">
        <f>IF($B75="","",SUMIFS('Service Records'!$T$5:$T$104,'Service Records'!$B$5:$B$104,$B75))</f>
        <v/>
      </c>
      <c r="F75" s="17">
        <f>IF($B75="","",COUNTIFS('Service Records'!$B$5:$B$104,$B75,'Service Records'!$M$5:$M$104,"Yes",'Service Records'!$P$5:$P$104,"Completed"))</f>
        <v/>
      </c>
      <c r="G75" s="18">
        <f>IF($B75="","",IFERROR($F75/$C75,""))</f>
        <v/>
      </c>
      <c r="H75" s="16">
        <f>IF($B75="","",$D75-$E75)</f>
        <v/>
      </c>
      <c r="I75" s="18">
        <f>IF($B75="","",IFERROR($H75/$D75,""))</f>
        <v/>
      </c>
      <c r="J75" s="20">
        <f>IF($B75="","",IF($C75=0,"Review: no completed service",IF($I75="","Review: margin unavailable",IF($I75&lt;Assumptions!$B$11,"Review: margin below threshold",""))))</f>
        <v/>
      </c>
    </row>
    <row r="76" ht="21" customHeight="1">
      <c r="A76" s="9">
        <f>IF($B76="","",1+SUMPRODUCT(--($B$5:$B$104&lt;&gt;""),--($H$5:$H$104&gt;$H76))+SUMPRODUCT(--($B$5:$B76&lt;&gt;""),--($H$5:$H76=$H76))-1)</f>
        <v/>
      </c>
      <c r="B76" s="19" t="n"/>
      <c r="C76" s="12">
        <f>IF($B76="","",COUNTIFS('Service Records'!$B$5:$B$104,$B76,'Service Records'!$P$5:$P$104,"Completed"))</f>
        <v/>
      </c>
      <c r="D76" s="11">
        <f>IF($B76="","",SUMIFS('Service Records'!$L$5:$L$104,'Service Records'!$B$5:$B$104,$B76,'Service Records'!$P$5:$P$104,"Completed"))</f>
        <v/>
      </c>
      <c r="E76" s="11">
        <f>IF($B76="","",SUMIFS('Service Records'!$T$5:$T$104,'Service Records'!$B$5:$B$104,$B76))</f>
        <v/>
      </c>
      <c r="F76" s="12">
        <f>IF($B76="","",COUNTIFS('Service Records'!$B$5:$B$104,$B76,'Service Records'!$M$5:$M$104,"Yes",'Service Records'!$P$5:$P$104,"Completed"))</f>
        <v/>
      </c>
      <c r="G76" s="13">
        <f>IF($B76="","",IFERROR($F76/$C76,""))</f>
        <v/>
      </c>
      <c r="H76" s="11">
        <f>IF($B76="","",$D76-$E76)</f>
        <v/>
      </c>
      <c r="I76" s="13">
        <f>IF($B76="","",IFERROR($H76/$D76,""))</f>
        <v/>
      </c>
      <c r="J76" s="21">
        <f>IF($B76="","",IF($C76=0,"Review: no completed service",IF($I76="","Review: margin unavailable",IF($I76&lt;Assumptions!$B$11,"Review: margin below threshold",""))))</f>
        <v/>
      </c>
    </row>
    <row r="77" ht="21" customHeight="1">
      <c r="A77" s="14">
        <f>IF($B77="","",1+SUMPRODUCT(--($B$5:$B$104&lt;&gt;""),--($H$5:$H$104&gt;$H77))+SUMPRODUCT(--($B$5:$B77&lt;&gt;""),--($H$5:$H77=$H77))-1)</f>
        <v/>
      </c>
      <c r="B77" s="19" t="n"/>
      <c r="C77" s="17">
        <f>IF($B77="","",COUNTIFS('Service Records'!$B$5:$B$104,$B77,'Service Records'!$P$5:$P$104,"Completed"))</f>
        <v/>
      </c>
      <c r="D77" s="16">
        <f>IF($B77="","",SUMIFS('Service Records'!$L$5:$L$104,'Service Records'!$B$5:$B$104,$B77,'Service Records'!$P$5:$P$104,"Completed"))</f>
        <v/>
      </c>
      <c r="E77" s="16">
        <f>IF($B77="","",SUMIFS('Service Records'!$T$5:$T$104,'Service Records'!$B$5:$B$104,$B77))</f>
        <v/>
      </c>
      <c r="F77" s="17">
        <f>IF($B77="","",COUNTIFS('Service Records'!$B$5:$B$104,$B77,'Service Records'!$M$5:$M$104,"Yes",'Service Records'!$P$5:$P$104,"Completed"))</f>
        <v/>
      </c>
      <c r="G77" s="18">
        <f>IF($B77="","",IFERROR($F77/$C77,""))</f>
        <v/>
      </c>
      <c r="H77" s="16">
        <f>IF($B77="","",$D77-$E77)</f>
        <v/>
      </c>
      <c r="I77" s="18">
        <f>IF($B77="","",IFERROR($H77/$D77,""))</f>
        <v/>
      </c>
      <c r="J77" s="20">
        <f>IF($B77="","",IF($C77=0,"Review: no completed service",IF($I77="","Review: margin unavailable",IF($I77&lt;Assumptions!$B$11,"Review: margin below threshold",""))))</f>
        <v/>
      </c>
    </row>
    <row r="78" ht="21" customHeight="1">
      <c r="A78" s="9">
        <f>IF($B78="","",1+SUMPRODUCT(--($B$5:$B$104&lt;&gt;""),--($H$5:$H$104&gt;$H78))+SUMPRODUCT(--($B$5:$B78&lt;&gt;""),--($H$5:$H78=$H78))-1)</f>
        <v/>
      </c>
      <c r="B78" s="19" t="n"/>
      <c r="C78" s="12">
        <f>IF($B78="","",COUNTIFS('Service Records'!$B$5:$B$104,$B78,'Service Records'!$P$5:$P$104,"Completed"))</f>
        <v/>
      </c>
      <c r="D78" s="11">
        <f>IF($B78="","",SUMIFS('Service Records'!$L$5:$L$104,'Service Records'!$B$5:$B$104,$B78,'Service Records'!$P$5:$P$104,"Completed"))</f>
        <v/>
      </c>
      <c r="E78" s="11">
        <f>IF($B78="","",SUMIFS('Service Records'!$T$5:$T$104,'Service Records'!$B$5:$B$104,$B78))</f>
        <v/>
      </c>
      <c r="F78" s="12">
        <f>IF($B78="","",COUNTIFS('Service Records'!$B$5:$B$104,$B78,'Service Records'!$M$5:$M$104,"Yes",'Service Records'!$P$5:$P$104,"Completed"))</f>
        <v/>
      </c>
      <c r="G78" s="13">
        <f>IF($B78="","",IFERROR($F78/$C78,""))</f>
        <v/>
      </c>
      <c r="H78" s="11">
        <f>IF($B78="","",$D78-$E78)</f>
        <v/>
      </c>
      <c r="I78" s="13">
        <f>IF($B78="","",IFERROR($H78/$D78,""))</f>
        <v/>
      </c>
      <c r="J78" s="21">
        <f>IF($B78="","",IF($C78=0,"Review: no completed service",IF($I78="","Review: margin unavailable",IF($I78&lt;Assumptions!$B$11,"Review: margin below threshold",""))))</f>
        <v/>
      </c>
    </row>
    <row r="79" ht="21" customHeight="1">
      <c r="A79" s="14">
        <f>IF($B79="","",1+SUMPRODUCT(--($B$5:$B$104&lt;&gt;""),--($H$5:$H$104&gt;$H79))+SUMPRODUCT(--($B$5:$B79&lt;&gt;""),--($H$5:$H79=$H79))-1)</f>
        <v/>
      </c>
      <c r="B79" s="19" t="n"/>
      <c r="C79" s="17">
        <f>IF($B79="","",COUNTIFS('Service Records'!$B$5:$B$104,$B79,'Service Records'!$P$5:$P$104,"Completed"))</f>
        <v/>
      </c>
      <c r="D79" s="16">
        <f>IF($B79="","",SUMIFS('Service Records'!$L$5:$L$104,'Service Records'!$B$5:$B$104,$B79,'Service Records'!$P$5:$P$104,"Completed"))</f>
        <v/>
      </c>
      <c r="E79" s="16">
        <f>IF($B79="","",SUMIFS('Service Records'!$T$5:$T$104,'Service Records'!$B$5:$B$104,$B79))</f>
        <v/>
      </c>
      <c r="F79" s="17">
        <f>IF($B79="","",COUNTIFS('Service Records'!$B$5:$B$104,$B79,'Service Records'!$M$5:$M$104,"Yes",'Service Records'!$P$5:$P$104,"Completed"))</f>
        <v/>
      </c>
      <c r="G79" s="18">
        <f>IF($B79="","",IFERROR($F79/$C79,""))</f>
        <v/>
      </c>
      <c r="H79" s="16">
        <f>IF($B79="","",$D79-$E79)</f>
        <v/>
      </c>
      <c r="I79" s="18">
        <f>IF($B79="","",IFERROR($H79/$D79,""))</f>
        <v/>
      </c>
      <c r="J79" s="20">
        <f>IF($B79="","",IF($C79=0,"Review: no completed service",IF($I79="","Review: margin unavailable",IF($I79&lt;Assumptions!$B$11,"Review: margin below threshold",""))))</f>
        <v/>
      </c>
    </row>
    <row r="80" ht="21" customHeight="1">
      <c r="A80" s="9">
        <f>IF($B80="","",1+SUMPRODUCT(--($B$5:$B$104&lt;&gt;""),--($H$5:$H$104&gt;$H80))+SUMPRODUCT(--($B$5:$B80&lt;&gt;""),--($H$5:$H80=$H80))-1)</f>
        <v/>
      </c>
      <c r="B80" s="19" t="n"/>
      <c r="C80" s="12">
        <f>IF($B80="","",COUNTIFS('Service Records'!$B$5:$B$104,$B80,'Service Records'!$P$5:$P$104,"Completed"))</f>
        <v/>
      </c>
      <c r="D80" s="11">
        <f>IF($B80="","",SUMIFS('Service Records'!$L$5:$L$104,'Service Records'!$B$5:$B$104,$B80,'Service Records'!$P$5:$P$104,"Completed"))</f>
        <v/>
      </c>
      <c r="E80" s="11">
        <f>IF($B80="","",SUMIFS('Service Records'!$T$5:$T$104,'Service Records'!$B$5:$B$104,$B80))</f>
        <v/>
      </c>
      <c r="F80" s="12">
        <f>IF($B80="","",COUNTIFS('Service Records'!$B$5:$B$104,$B80,'Service Records'!$M$5:$M$104,"Yes",'Service Records'!$P$5:$P$104,"Completed"))</f>
        <v/>
      </c>
      <c r="G80" s="13">
        <f>IF($B80="","",IFERROR($F80/$C80,""))</f>
        <v/>
      </c>
      <c r="H80" s="11">
        <f>IF($B80="","",$D80-$E80)</f>
        <v/>
      </c>
      <c r="I80" s="13">
        <f>IF($B80="","",IFERROR($H80/$D80,""))</f>
        <v/>
      </c>
      <c r="J80" s="21">
        <f>IF($B80="","",IF($C80=0,"Review: no completed service",IF($I80="","Review: margin unavailable",IF($I80&lt;Assumptions!$B$11,"Review: margin below threshold",""))))</f>
        <v/>
      </c>
    </row>
    <row r="81" ht="21" customHeight="1">
      <c r="A81" s="14">
        <f>IF($B81="","",1+SUMPRODUCT(--($B$5:$B$104&lt;&gt;""),--($H$5:$H$104&gt;$H81))+SUMPRODUCT(--($B$5:$B81&lt;&gt;""),--($H$5:$H81=$H81))-1)</f>
        <v/>
      </c>
      <c r="B81" s="19" t="n"/>
      <c r="C81" s="17">
        <f>IF($B81="","",COUNTIFS('Service Records'!$B$5:$B$104,$B81,'Service Records'!$P$5:$P$104,"Completed"))</f>
        <v/>
      </c>
      <c r="D81" s="16">
        <f>IF($B81="","",SUMIFS('Service Records'!$L$5:$L$104,'Service Records'!$B$5:$B$104,$B81,'Service Records'!$P$5:$P$104,"Completed"))</f>
        <v/>
      </c>
      <c r="E81" s="16">
        <f>IF($B81="","",SUMIFS('Service Records'!$T$5:$T$104,'Service Records'!$B$5:$B$104,$B81))</f>
        <v/>
      </c>
      <c r="F81" s="17">
        <f>IF($B81="","",COUNTIFS('Service Records'!$B$5:$B$104,$B81,'Service Records'!$M$5:$M$104,"Yes",'Service Records'!$P$5:$P$104,"Completed"))</f>
        <v/>
      </c>
      <c r="G81" s="18">
        <f>IF($B81="","",IFERROR($F81/$C81,""))</f>
        <v/>
      </c>
      <c r="H81" s="16">
        <f>IF($B81="","",$D81-$E81)</f>
        <v/>
      </c>
      <c r="I81" s="18">
        <f>IF($B81="","",IFERROR($H81/$D81,""))</f>
        <v/>
      </c>
      <c r="J81" s="20">
        <f>IF($B81="","",IF($C81=0,"Review: no completed service",IF($I81="","Review: margin unavailable",IF($I81&lt;Assumptions!$B$11,"Review: margin below threshold",""))))</f>
        <v/>
      </c>
    </row>
    <row r="82" ht="21" customHeight="1">
      <c r="A82" s="9">
        <f>IF($B82="","",1+SUMPRODUCT(--($B$5:$B$104&lt;&gt;""),--($H$5:$H$104&gt;$H82))+SUMPRODUCT(--($B$5:$B82&lt;&gt;""),--($H$5:$H82=$H82))-1)</f>
        <v/>
      </c>
      <c r="B82" s="19" t="n"/>
      <c r="C82" s="12">
        <f>IF($B82="","",COUNTIFS('Service Records'!$B$5:$B$104,$B82,'Service Records'!$P$5:$P$104,"Completed"))</f>
        <v/>
      </c>
      <c r="D82" s="11">
        <f>IF($B82="","",SUMIFS('Service Records'!$L$5:$L$104,'Service Records'!$B$5:$B$104,$B82,'Service Records'!$P$5:$P$104,"Completed"))</f>
        <v/>
      </c>
      <c r="E82" s="11">
        <f>IF($B82="","",SUMIFS('Service Records'!$T$5:$T$104,'Service Records'!$B$5:$B$104,$B82))</f>
        <v/>
      </c>
      <c r="F82" s="12">
        <f>IF($B82="","",COUNTIFS('Service Records'!$B$5:$B$104,$B82,'Service Records'!$M$5:$M$104,"Yes",'Service Records'!$P$5:$P$104,"Completed"))</f>
        <v/>
      </c>
      <c r="G82" s="13">
        <f>IF($B82="","",IFERROR($F82/$C82,""))</f>
        <v/>
      </c>
      <c r="H82" s="11">
        <f>IF($B82="","",$D82-$E82)</f>
        <v/>
      </c>
      <c r="I82" s="13">
        <f>IF($B82="","",IFERROR($H82/$D82,""))</f>
        <v/>
      </c>
      <c r="J82" s="21">
        <f>IF($B82="","",IF($C82=0,"Review: no completed service",IF($I82="","Review: margin unavailable",IF($I82&lt;Assumptions!$B$11,"Review: margin below threshold",""))))</f>
        <v/>
      </c>
    </row>
    <row r="83" ht="21" customHeight="1">
      <c r="A83" s="14">
        <f>IF($B83="","",1+SUMPRODUCT(--($B$5:$B$104&lt;&gt;""),--($H$5:$H$104&gt;$H83))+SUMPRODUCT(--($B$5:$B83&lt;&gt;""),--($H$5:$H83=$H83))-1)</f>
        <v/>
      </c>
      <c r="B83" s="19" t="n"/>
      <c r="C83" s="17">
        <f>IF($B83="","",COUNTIFS('Service Records'!$B$5:$B$104,$B83,'Service Records'!$P$5:$P$104,"Completed"))</f>
        <v/>
      </c>
      <c r="D83" s="16">
        <f>IF($B83="","",SUMIFS('Service Records'!$L$5:$L$104,'Service Records'!$B$5:$B$104,$B83,'Service Records'!$P$5:$P$104,"Completed"))</f>
        <v/>
      </c>
      <c r="E83" s="16">
        <f>IF($B83="","",SUMIFS('Service Records'!$T$5:$T$104,'Service Records'!$B$5:$B$104,$B83))</f>
        <v/>
      </c>
      <c r="F83" s="17">
        <f>IF($B83="","",COUNTIFS('Service Records'!$B$5:$B$104,$B83,'Service Records'!$M$5:$M$104,"Yes",'Service Records'!$P$5:$P$104,"Completed"))</f>
        <v/>
      </c>
      <c r="G83" s="18">
        <f>IF($B83="","",IFERROR($F83/$C83,""))</f>
        <v/>
      </c>
      <c r="H83" s="16">
        <f>IF($B83="","",$D83-$E83)</f>
        <v/>
      </c>
      <c r="I83" s="18">
        <f>IF($B83="","",IFERROR($H83/$D83,""))</f>
        <v/>
      </c>
      <c r="J83" s="20">
        <f>IF($B83="","",IF($C83=0,"Review: no completed service",IF($I83="","Review: margin unavailable",IF($I83&lt;Assumptions!$B$11,"Review: margin below threshold",""))))</f>
        <v/>
      </c>
    </row>
    <row r="84" ht="21" customHeight="1">
      <c r="A84" s="9">
        <f>IF($B84="","",1+SUMPRODUCT(--($B$5:$B$104&lt;&gt;""),--($H$5:$H$104&gt;$H84))+SUMPRODUCT(--($B$5:$B84&lt;&gt;""),--($H$5:$H84=$H84))-1)</f>
        <v/>
      </c>
      <c r="B84" s="19" t="n"/>
      <c r="C84" s="12">
        <f>IF($B84="","",COUNTIFS('Service Records'!$B$5:$B$104,$B84,'Service Records'!$P$5:$P$104,"Completed"))</f>
        <v/>
      </c>
      <c r="D84" s="11">
        <f>IF($B84="","",SUMIFS('Service Records'!$L$5:$L$104,'Service Records'!$B$5:$B$104,$B84,'Service Records'!$P$5:$P$104,"Completed"))</f>
        <v/>
      </c>
      <c r="E84" s="11">
        <f>IF($B84="","",SUMIFS('Service Records'!$T$5:$T$104,'Service Records'!$B$5:$B$104,$B84))</f>
        <v/>
      </c>
      <c r="F84" s="12">
        <f>IF($B84="","",COUNTIFS('Service Records'!$B$5:$B$104,$B84,'Service Records'!$M$5:$M$104,"Yes",'Service Records'!$P$5:$P$104,"Completed"))</f>
        <v/>
      </c>
      <c r="G84" s="13">
        <f>IF($B84="","",IFERROR($F84/$C84,""))</f>
        <v/>
      </c>
      <c r="H84" s="11">
        <f>IF($B84="","",$D84-$E84)</f>
        <v/>
      </c>
      <c r="I84" s="13">
        <f>IF($B84="","",IFERROR($H84/$D84,""))</f>
        <v/>
      </c>
      <c r="J84" s="21">
        <f>IF($B84="","",IF($C84=0,"Review: no completed service",IF($I84="","Review: margin unavailable",IF($I84&lt;Assumptions!$B$11,"Review: margin below threshold",""))))</f>
        <v/>
      </c>
    </row>
    <row r="85" ht="21" customHeight="1">
      <c r="A85" s="14">
        <f>IF($B85="","",1+SUMPRODUCT(--($B$5:$B$104&lt;&gt;""),--($H$5:$H$104&gt;$H85))+SUMPRODUCT(--($B$5:$B85&lt;&gt;""),--($H$5:$H85=$H85))-1)</f>
        <v/>
      </c>
      <c r="B85" s="19" t="n"/>
      <c r="C85" s="17">
        <f>IF($B85="","",COUNTIFS('Service Records'!$B$5:$B$104,$B85,'Service Records'!$P$5:$P$104,"Completed"))</f>
        <v/>
      </c>
      <c r="D85" s="16">
        <f>IF($B85="","",SUMIFS('Service Records'!$L$5:$L$104,'Service Records'!$B$5:$B$104,$B85,'Service Records'!$P$5:$P$104,"Completed"))</f>
        <v/>
      </c>
      <c r="E85" s="16">
        <f>IF($B85="","",SUMIFS('Service Records'!$T$5:$T$104,'Service Records'!$B$5:$B$104,$B85))</f>
        <v/>
      </c>
      <c r="F85" s="17">
        <f>IF($B85="","",COUNTIFS('Service Records'!$B$5:$B$104,$B85,'Service Records'!$M$5:$M$104,"Yes",'Service Records'!$P$5:$P$104,"Completed"))</f>
        <v/>
      </c>
      <c r="G85" s="18">
        <f>IF($B85="","",IFERROR($F85/$C85,""))</f>
        <v/>
      </c>
      <c r="H85" s="16">
        <f>IF($B85="","",$D85-$E85)</f>
        <v/>
      </c>
      <c r="I85" s="18">
        <f>IF($B85="","",IFERROR($H85/$D85,""))</f>
        <v/>
      </c>
      <c r="J85" s="20">
        <f>IF($B85="","",IF($C85=0,"Review: no completed service",IF($I85="","Review: margin unavailable",IF($I85&lt;Assumptions!$B$11,"Review: margin below threshold",""))))</f>
        <v/>
      </c>
    </row>
    <row r="86" ht="21" customHeight="1">
      <c r="A86" s="9">
        <f>IF($B86="","",1+SUMPRODUCT(--($B$5:$B$104&lt;&gt;""),--($H$5:$H$104&gt;$H86))+SUMPRODUCT(--($B$5:$B86&lt;&gt;""),--($H$5:$H86=$H86))-1)</f>
        <v/>
      </c>
      <c r="B86" s="19" t="n"/>
      <c r="C86" s="12">
        <f>IF($B86="","",COUNTIFS('Service Records'!$B$5:$B$104,$B86,'Service Records'!$P$5:$P$104,"Completed"))</f>
        <v/>
      </c>
      <c r="D86" s="11">
        <f>IF($B86="","",SUMIFS('Service Records'!$L$5:$L$104,'Service Records'!$B$5:$B$104,$B86,'Service Records'!$P$5:$P$104,"Completed"))</f>
        <v/>
      </c>
      <c r="E86" s="11">
        <f>IF($B86="","",SUMIFS('Service Records'!$T$5:$T$104,'Service Records'!$B$5:$B$104,$B86))</f>
        <v/>
      </c>
      <c r="F86" s="12">
        <f>IF($B86="","",COUNTIFS('Service Records'!$B$5:$B$104,$B86,'Service Records'!$M$5:$M$104,"Yes",'Service Records'!$P$5:$P$104,"Completed"))</f>
        <v/>
      </c>
      <c r="G86" s="13">
        <f>IF($B86="","",IFERROR($F86/$C86,""))</f>
        <v/>
      </c>
      <c r="H86" s="11">
        <f>IF($B86="","",$D86-$E86)</f>
        <v/>
      </c>
      <c r="I86" s="13">
        <f>IF($B86="","",IFERROR($H86/$D86,""))</f>
        <v/>
      </c>
      <c r="J86" s="21">
        <f>IF($B86="","",IF($C86=0,"Review: no completed service",IF($I86="","Review: margin unavailable",IF($I86&lt;Assumptions!$B$11,"Review: margin below threshold",""))))</f>
        <v/>
      </c>
    </row>
    <row r="87" ht="21" customHeight="1">
      <c r="A87" s="14">
        <f>IF($B87="","",1+SUMPRODUCT(--($B$5:$B$104&lt;&gt;""),--($H$5:$H$104&gt;$H87))+SUMPRODUCT(--($B$5:$B87&lt;&gt;""),--($H$5:$H87=$H87))-1)</f>
        <v/>
      </c>
      <c r="B87" s="19" t="n"/>
      <c r="C87" s="17">
        <f>IF($B87="","",COUNTIFS('Service Records'!$B$5:$B$104,$B87,'Service Records'!$P$5:$P$104,"Completed"))</f>
        <v/>
      </c>
      <c r="D87" s="16">
        <f>IF($B87="","",SUMIFS('Service Records'!$L$5:$L$104,'Service Records'!$B$5:$B$104,$B87,'Service Records'!$P$5:$P$104,"Completed"))</f>
        <v/>
      </c>
      <c r="E87" s="16">
        <f>IF($B87="","",SUMIFS('Service Records'!$T$5:$T$104,'Service Records'!$B$5:$B$104,$B87))</f>
        <v/>
      </c>
      <c r="F87" s="17">
        <f>IF($B87="","",COUNTIFS('Service Records'!$B$5:$B$104,$B87,'Service Records'!$M$5:$M$104,"Yes",'Service Records'!$P$5:$P$104,"Completed"))</f>
        <v/>
      </c>
      <c r="G87" s="18">
        <f>IF($B87="","",IFERROR($F87/$C87,""))</f>
        <v/>
      </c>
      <c r="H87" s="16">
        <f>IF($B87="","",$D87-$E87)</f>
        <v/>
      </c>
      <c r="I87" s="18">
        <f>IF($B87="","",IFERROR($H87/$D87,""))</f>
        <v/>
      </c>
      <c r="J87" s="20">
        <f>IF($B87="","",IF($C87=0,"Review: no completed service",IF($I87="","Review: margin unavailable",IF($I87&lt;Assumptions!$B$11,"Review: margin below threshold",""))))</f>
        <v/>
      </c>
    </row>
    <row r="88" ht="21" customHeight="1">
      <c r="A88" s="9">
        <f>IF($B88="","",1+SUMPRODUCT(--($B$5:$B$104&lt;&gt;""),--($H$5:$H$104&gt;$H88))+SUMPRODUCT(--($B$5:$B88&lt;&gt;""),--($H$5:$H88=$H88))-1)</f>
        <v/>
      </c>
      <c r="B88" s="19" t="n"/>
      <c r="C88" s="12">
        <f>IF($B88="","",COUNTIFS('Service Records'!$B$5:$B$104,$B88,'Service Records'!$P$5:$P$104,"Completed"))</f>
        <v/>
      </c>
      <c r="D88" s="11">
        <f>IF($B88="","",SUMIFS('Service Records'!$L$5:$L$104,'Service Records'!$B$5:$B$104,$B88,'Service Records'!$P$5:$P$104,"Completed"))</f>
        <v/>
      </c>
      <c r="E88" s="11">
        <f>IF($B88="","",SUMIFS('Service Records'!$T$5:$T$104,'Service Records'!$B$5:$B$104,$B88))</f>
        <v/>
      </c>
      <c r="F88" s="12">
        <f>IF($B88="","",COUNTIFS('Service Records'!$B$5:$B$104,$B88,'Service Records'!$M$5:$M$104,"Yes",'Service Records'!$P$5:$P$104,"Completed"))</f>
        <v/>
      </c>
      <c r="G88" s="13">
        <f>IF($B88="","",IFERROR($F88/$C88,""))</f>
        <v/>
      </c>
      <c r="H88" s="11">
        <f>IF($B88="","",$D88-$E88)</f>
        <v/>
      </c>
      <c r="I88" s="13">
        <f>IF($B88="","",IFERROR($H88/$D88,""))</f>
        <v/>
      </c>
      <c r="J88" s="21">
        <f>IF($B88="","",IF($C88=0,"Review: no completed service",IF($I88="","Review: margin unavailable",IF($I88&lt;Assumptions!$B$11,"Review: margin below threshold",""))))</f>
        <v/>
      </c>
    </row>
    <row r="89" ht="21" customHeight="1">
      <c r="A89" s="14">
        <f>IF($B89="","",1+SUMPRODUCT(--($B$5:$B$104&lt;&gt;""),--($H$5:$H$104&gt;$H89))+SUMPRODUCT(--($B$5:$B89&lt;&gt;""),--($H$5:$H89=$H89))-1)</f>
        <v/>
      </c>
      <c r="B89" s="19" t="n"/>
      <c r="C89" s="17">
        <f>IF($B89="","",COUNTIFS('Service Records'!$B$5:$B$104,$B89,'Service Records'!$P$5:$P$104,"Completed"))</f>
        <v/>
      </c>
      <c r="D89" s="16">
        <f>IF($B89="","",SUMIFS('Service Records'!$L$5:$L$104,'Service Records'!$B$5:$B$104,$B89,'Service Records'!$P$5:$P$104,"Completed"))</f>
        <v/>
      </c>
      <c r="E89" s="16">
        <f>IF($B89="","",SUMIFS('Service Records'!$T$5:$T$104,'Service Records'!$B$5:$B$104,$B89))</f>
        <v/>
      </c>
      <c r="F89" s="17">
        <f>IF($B89="","",COUNTIFS('Service Records'!$B$5:$B$104,$B89,'Service Records'!$M$5:$M$104,"Yes",'Service Records'!$P$5:$P$104,"Completed"))</f>
        <v/>
      </c>
      <c r="G89" s="18">
        <f>IF($B89="","",IFERROR($F89/$C89,""))</f>
        <v/>
      </c>
      <c r="H89" s="16">
        <f>IF($B89="","",$D89-$E89)</f>
        <v/>
      </c>
      <c r="I89" s="18">
        <f>IF($B89="","",IFERROR($H89/$D89,""))</f>
        <v/>
      </c>
      <c r="J89" s="20">
        <f>IF($B89="","",IF($C89=0,"Review: no completed service",IF($I89="","Review: margin unavailable",IF($I89&lt;Assumptions!$B$11,"Review: margin below threshold",""))))</f>
        <v/>
      </c>
    </row>
    <row r="90" ht="21" customHeight="1">
      <c r="A90" s="9">
        <f>IF($B90="","",1+SUMPRODUCT(--($B$5:$B$104&lt;&gt;""),--($H$5:$H$104&gt;$H90))+SUMPRODUCT(--($B$5:$B90&lt;&gt;""),--($H$5:$H90=$H90))-1)</f>
        <v/>
      </c>
      <c r="B90" s="19" t="n"/>
      <c r="C90" s="12">
        <f>IF($B90="","",COUNTIFS('Service Records'!$B$5:$B$104,$B90,'Service Records'!$P$5:$P$104,"Completed"))</f>
        <v/>
      </c>
      <c r="D90" s="11">
        <f>IF($B90="","",SUMIFS('Service Records'!$L$5:$L$104,'Service Records'!$B$5:$B$104,$B90,'Service Records'!$P$5:$P$104,"Completed"))</f>
        <v/>
      </c>
      <c r="E90" s="11">
        <f>IF($B90="","",SUMIFS('Service Records'!$T$5:$T$104,'Service Records'!$B$5:$B$104,$B90))</f>
        <v/>
      </c>
      <c r="F90" s="12">
        <f>IF($B90="","",COUNTIFS('Service Records'!$B$5:$B$104,$B90,'Service Records'!$M$5:$M$104,"Yes",'Service Records'!$P$5:$P$104,"Completed"))</f>
        <v/>
      </c>
      <c r="G90" s="13">
        <f>IF($B90="","",IFERROR($F90/$C90,""))</f>
        <v/>
      </c>
      <c r="H90" s="11">
        <f>IF($B90="","",$D90-$E90)</f>
        <v/>
      </c>
      <c r="I90" s="13">
        <f>IF($B90="","",IFERROR($H90/$D90,""))</f>
        <v/>
      </c>
      <c r="J90" s="21">
        <f>IF($B90="","",IF($C90=0,"Review: no completed service",IF($I90="","Review: margin unavailable",IF($I90&lt;Assumptions!$B$11,"Review: margin below threshold",""))))</f>
        <v/>
      </c>
    </row>
    <row r="91" ht="21" customHeight="1">
      <c r="A91" s="14">
        <f>IF($B91="","",1+SUMPRODUCT(--($B$5:$B$104&lt;&gt;""),--($H$5:$H$104&gt;$H91))+SUMPRODUCT(--($B$5:$B91&lt;&gt;""),--($H$5:$H91=$H91))-1)</f>
        <v/>
      </c>
      <c r="B91" s="19" t="n"/>
      <c r="C91" s="17">
        <f>IF($B91="","",COUNTIFS('Service Records'!$B$5:$B$104,$B91,'Service Records'!$P$5:$P$104,"Completed"))</f>
        <v/>
      </c>
      <c r="D91" s="16">
        <f>IF($B91="","",SUMIFS('Service Records'!$L$5:$L$104,'Service Records'!$B$5:$B$104,$B91,'Service Records'!$P$5:$P$104,"Completed"))</f>
        <v/>
      </c>
      <c r="E91" s="16">
        <f>IF($B91="","",SUMIFS('Service Records'!$T$5:$T$104,'Service Records'!$B$5:$B$104,$B91))</f>
        <v/>
      </c>
      <c r="F91" s="17">
        <f>IF($B91="","",COUNTIFS('Service Records'!$B$5:$B$104,$B91,'Service Records'!$M$5:$M$104,"Yes",'Service Records'!$P$5:$P$104,"Completed"))</f>
        <v/>
      </c>
      <c r="G91" s="18">
        <f>IF($B91="","",IFERROR($F91/$C91,""))</f>
        <v/>
      </c>
      <c r="H91" s="16">
        <f>IF($B91="","",$D91-$E91)</f>
        <v/>
      </c>
      <c r="I91" s="18">
        <f>IF($B91="","",IFERROR($H91/$D91,""))</f>
        <v/>
      </c>
      <c r="J91" s="20">
        <f>IF($B91="","",IF($C91=0,"Review: no completed service",IF($I91="","Review: margin unavailable",IF($I91&lt;Assumptions!$B$11,"Review: margin below threshold",""))))</f>
        <v/>
      </c>
    </row>
    <row r="92" ht="21" customHeight="1">
      <c r="A92" s="9">
        <f>IF($B92="","",1+SUMPRODUCT(--($B$5:$B$104&lt;&gt;""),--($H$5:$H$104&gt;$H92))+SUMPRODUCT(--($B$5:$B92&lt;&gt;""),--($H$5:$H92=$H92))-1)</f>
        <v/>
      </c>
      <c r="B92" s="19" t="n"/>
      <c r="C92" s="12">
        <f>IF($B92="","",COUNTIFS('Service Records'!$B$5:$B$104,$B92,'Service Records'!$P$5:$P$104,"Completed"))</f>
        <v/>
      </c>
      <c r="D92" s="11">
        <f>IF($B92="","",SUMIFS('Service Records'!$L$5:$L$104,'Service Records'!$B$5:$B$104,$B92,'Service Records'!$P$5:$P$104,"Completed"))</f>
        <v/>
      </c>
      <c r="E92" s="11">
        <f>IF($B92="","",SUMIFS('Service Records'!$T$5:$T$104,'Service Records'!$B$5:$B$104,$B92))</f>
        <v/>
      </c>
      <c r="F92" s="12">
        <f>IF($B92="","",COUNTIFS('Service Records'!$B$5:$B$104,$B92,'Service Records'!$M$5:$M$104,"Yes",'Service Records'!$P$5:$P$104,"Completed"))</f>
        <v/>
      </c>
      <c r="G92" s="13">
        <f>IF($B92="","",IFERROR($F92/$C92,""))</f>
        <v/>
      </c>
      <c r="H92" s="11">
        <f>IF($B92="","",$D92-$E92)</f>
        <v/>
      </c>
      <c r="I92" s="13">
        <f>IF($B92="","",IFERROR($H92/$D92,""))</f>
        <v/>
      </c>
      <c r="J92" s="21">
        <f>IF($B92="","",IF($C92=0,"Review: no completed service",IF($I92="","Review: margin unavailable",IF($I92&lt;Assumptions!$B$11,"Review: margin below threshold",""))))</f>
        <v/>
      </c>
    </row>
    <row r="93" ht="21" customHeight="1">
      <c r="A93" s="14">
        <f>IF($B93="","",1+SUMPRODUCT(--($B$5:$B$104&lt;&gt;""),--($H$5:$H$104&gt;$H93))+SUMPRODUCT(--($B$5:$B93&lt;&gt;""),--($H$5:$H93=$H93))-1)</f>
        <v/>
      </c>
      <c r="B93" s="19" t="n"/>
      <c r="C93" s="17">
        <f>IF($B93="","",COUNTIFS('Service Records'!$B$5:$B$104,$B93,'Service Records'!$P$5:$P$104,"Completed"))</f>
        <v/>
      </c>
      <c r="D93" s="16">
        <f>IF($B93="","",SUMIFS('Service Records'!$L$5:$L$104,'Service Records'!$B$5:$B$104,$B93,'Service Records'!$P$5:$P$104,"Completed"))</f>
        <v/>
      </c>
      <c r="E93" s="16">
        <f>IF($B93="","",SUMIFS('Service Records'!$T$5:$T$104,'Service Records'!$B$5:$B$104,$B93))</f>
        <v/>
      </c>
      <c r="F93" s="17">
        <f>IF($B93="","",COUNTIFS('Service Records'!$B$5:$B$104,$B93,'Service Records'!$M$5:$M$104,"Yes",'Service Records'!$P$5:$P$104,"Completed"))</f>
        <v/>
      </c>
      <c r="G93" s="18">
        <f>IF($B93="","",IFERROR($F93/$C93,""))</f>
        <v/>
      </c>
      <c r="H93" s="16">
        <f>IF($B93="","",$D93-$E93)</f>
        <v/>
      </c>
      <c r="I93" s="18">
        <f>IF($B93="","",IFERROR($H93/$D93,""))</f>
        <v/>
      </c>
      <c r="J93" s="20">
        <f>IF($B93="","",IF($C93=0,"Review: no completed service",IF($I93="","Review: margin unavailable",IF($I93&lt;Assumptions!$B$11,"Review: margin below threshold",""))))</f>
        <v/>
      </c>
    </row>
    <row r="94" ht="21" customHeight="1">
      <c r="A94" s="9">
        <f>IF($B94="","",1+SUMPRODUCT(--($B$5:$B$104&lt;&gt;""),--($H$5:$H$104&gt;$H94))+SUMPRODUCT(--($B$5:$B94&lt;&gt;""),--($H$5:$H94=$H94))-1)</f>
        <v/>
      </c>
      <c r="B94" s="19" t="n"/>
      <c r="C94" s="12">
        <f>IF($B94="","",COUNTIFS('Service Records'!$B$5:$B$104,$B94,'Service Records'!$P$5:$P$104,"Completed"))</f>
        <v/>
      </c>
      <c r="D94" s="11">
        <f>IF($B94="","",SUMIFS('Service Records'!$L$5:$L$104,'Service Records'!$B$5:$B$104,$B94,'Service Records'!$P$5:$P$104,"Completed"))</f>
        <v/>
      </c>
      <c r="E94" s="11">
        <f>IF($B94="","",SUMIFS('Service Records'!$T$5:$T$104,'Service Records'!$B$5:$B$104,$B94))</f>
        <v/>
      </c>
      <c r="F94" s="12">
        <f>IF($B94="","",COUNTIFS('Service Records'!$B$5:$B$104,$B94,'Service Records'!$M$5:$M$104,"Yes",'Service Records'!$P$5:$P$104,"Completed"))</f>
        <v/>
      </c>
      <c r="G94" s="13">
        <f>IF($B94="","",IFERROR($F94/$C94,""))</f>
        <v/>
      </c>
      <c r="H94" s="11">
        <f>IF($B94="","",$D94-$E94)</f>
        <v/>
      </c>
      <c r="I94" s="13">
        <f>IF($B94="","",IFERROR($H94/$D94,""))</f>
        <v/>
      </c>
      <c r="J94" s="21">
        <f>IF($B94="","",IF($C94=0,"Review: no completed service",IF($I94="","Review: margin unavailable",IF($I94&lt;Assumptions!$B$11,"Review: margin below threshold",""))))</f>
        <v/>
      </c>
    </row>
    <row r="95" ht="21" customHeight="1">
      <c r="A95" s="14">
        <f>IF($B95="","",1+SUMPRODUCT(--($B$5:$B$104&lt;&gt;""),--($H$5:$H$104&gt;$H95))+SUMPRODUCT(--($B$5:$B95&lt;&gt;""),--($H$5:$H95=$H95))-1)</f>
        <v/>
      </c>
      <c r="B95" s="19" t="n"/>
      <c r="C95" s="17">
        <f>IF($B95="","",COUNTIFS('Service Records'!$B$5:$B$104,$B95,'Service Records'!$P$5:$P$104,"Completed"))</f>
        <v/>
      </c>
      <c r="D95" s="16">
        <f>IF($B95="","",SUMIFS('Service Records'!$L$5:$L$104,'Service Records'!$B$5:$B$104,$B95,'Service Records'!$P$5:$P$104,"Completed"))</f>
        <v/>
      </c>
      <c r="E95" s="16">
        <f>IF($B95="","",SUMIFS('Service Records'!$T$5:$T$104,'Service Records'!$B$5:$B$104,$B95))</f>
        <v/>
      </c>
      <c r="F95" s="17">
        <f>IF($B95="","",COUNTIFS('Service Records'!$B$5:$B$104,$B95,'Service Records'!$M$5:$M$104,"Yes",'Service Records'!$P$5:$P$104,"Completed"))</f>
        <v/>
      </c>
      <c r="G95" s="18">
        <f>IF($B95="","",IFERROR($F95/$C95,""))</f>
        <v/>
      </c>
      <c r="H95" s="16">
        <f>IF($B95="","",$D95-$E95)</f>
        <v/>
      </c>
      <c r="I95" s="18">
        <f>IF($B95="","",IFERROR($H95/$D95,""))</f>
        <v/>
      </c>
      <c r="J95" s="20">
        <f>IF($B95="","",IF($C95=0,"Review: no completed service",IF($I95="","Review: margin unavailable",IF($I95&lt;Assumptions!$B$11,"Review: margin below threshold",""))))</f>
        <v/>
      </c>
    </row>
    <row r="96" ht="21" customHeight="1">
      <c r="A96" s="9">
        <f>IF($B96="","",1+SUMPRODUCT(--($B$5:$B$104&lt;&gt;""),--($H$5:$H$104&gt;$H96))+SUMPRODUCT(--($B$5:$B96&lt;&gt;""),--($H$5:$H96=$H96))-1)</f>
        <v/>
      </c>
      <c r="B96" s="19" t="n"/>
      <c r="C96" s="12">
        <f>IF($B96="","",COUNTIFS('Service Records'!$B$5:$B$104,$B96,'Service Records'!$P$5:$P$104,"Completed"))</f>
        <v/>
      </c>
      <c r="D96" s="11">
        <f>IF($B96="","",SUMIFS('Service Records'!$L$5:$L$104,'Service Records'!$B$5:$B$104,$B96,'Service Records'!$P$5:$P$104,"Completed"))</f>
        <v/>
      </c>
      <c r="E96" s="11">
        <f>IF($B96="","",SUMIFS('Service Records'!$T$5:$T$104,'Service Records'!$B$5:$B$104,$B96))</f>
        <v/>
      </c>
      <c r="F96" s="12">
        <f>IF($B96="","",COUNTIFS('Service Records'!$B$5:$B$104,$B96,'Service Records'!$M$5:$M$104,"Yes",'Service Records'!$P$5:$P$104,"Completed"))</f>
        <v/>
      </c>
      <c r="G96" s="13">
        <f>IF($B96="","",IFERROR($F96/$C96,""))</f>
        <v/>
      </c>
      <c r="H96" s="11">
        <f>IF($B96="","",$D96-$E96)</f>
        <v/>
      </c>
      <c r="I96" s="13">
        <f>IF($B96="","",IFERROR($H96/$D96,""))</f>
        <v/>
      </c>
      <c r="J96" s="21">
        <f>IF($B96="","",IF($C96=0,"Review: no completed service",IF($I96="","Review: margin unavailable",IF($I96&lt;Assumptions!$B$11,"Review: margin below threshold",""))))</f>
        <v/>
      </c>
    </row>
    <row r="97" ht="21" customHeight="1">
      <c r="A97" s="14">
        <f>IF($B97="","",1+SUMPRODUCT(--($B$5:$B$104&lt;&gt;""),--($H$5:$H$104&gt;$H97))+SUMPRODUCT(--($B$5:$B97&lt;&gt;""),--($H$5:$H97=$H97))-1)</f>
        <v/>
      </c>
      <c r="B97" s="19" t="n"/>
      <c r="C97" s="17">
        <f>IF($B97="","",COUNTIFS('Service Records'!$B$5:$B$104,$B97,'Service Records'!$P$5:$P$104,"Completed"))</f>
        <v/>
      </c>
      <c r="D97" s="16">
        <f>IF($B97="","",SUMIFS('Service Records'!$L$5:$L$104,'Service Records'!$B$5:$B$104,$B97,'Service Records'!$P$5:$P$104,"Completed"))</f>
        <v/>
      </c>
      <c r="E97" s="16">
        <f>IF($B97="","",SUMIFS('Service Records'!$T$5:$T$104,'Service Records'!$B$5:$B$104,$B97))</f>
        <v/>
      </c>
      <c r="F97" s="17">
        <f>IF($B97="","",COUNTIFS('Service Records'!$B$5:$B$104,$B97,'Service Records'!$M$5:$M$104,"Yes",'Service Records'!$P$5:$P$104,"Completed"))</f>
        <v/>
      </c>
      <c r="G97" s="18">
        <f>IF($B97="","",IFERROR($F97/$C97,""))</f>
        <v/>
      </c>
      <c r="H97" s="16">
        <f>IF($B97="","",$D97-$E97)</f>
        <v/>
      </c>
      <c r="I97" s="18">
        <f>IF($B97="","",IFERROR($H97/$D97,""))</f>
        <v/>
      </c>
      <c r="J97" s="20">
        <f>IF($B97="","",IF($C97=0,"Review: no completed service",IF($I97="","Review: margin unavailable",IF($I97&lt;Assumptions!$B$11,"Review: margin below threshold",""))))</f>
        <v/>
      </c>
    </row>
    <row r="98" ht="21" customHeight="1">
      <c r="A98" s="9">
        <f>IF($B98="","",1+SUMPRODUCT(--($B$5:$B$104&lt;&gt;""),--($H$5:$H$104&gt;$H98))+SUMPRODUCT(--($B$5:$B98&lt;&gt;""),--($H$5:$H98=$H98))-1)</f>
        <v/>
      </c>
      <c r="B98" s="19" t="n"/>
      <c r="C98" s="12">
        <f>IF($B98="","",COUNTIFS('Service Records'!$B$5:$B$104,$B98,'Service Records'!$P$5:$P$104,"Completed"))</f>
        <v/>
      </c>
      <c r="D98" s="11">
        <f>IF($B98="","",SUMIFS('Service Records'!$L$5:$L$104,'Service Records'!$B$5:$B$104,$B98,'Service Records'!$P$5:$P$104,"Completed"))</f>
        <v/>
      </c>
      <c r="E98" s="11">
        <f>IF($B98="","",SUMIFS('Service Records'!$T$5:$T$104,'Service Records'!$B$5:$B$104,$B98))</f>
        <v/>
      </c>
      <c r="F98" s="12">
        <f>IF($B98="","",COUNTIFS('Service Records'!$B$5:$B$104,$B98,'Service Records'!$M$5:$M$104,"Yes",'Service Records'!$P$5:$P$104,"Completed"))</f>
        <v/>
      </c>
      <c r="G98" s="13">
        <f>IF($B98="","",IFERROR($F98/$C98,""))</f>
        <v/>
      </c>
      <c r="H98" s="11">
        <f>IF($B98="","",$D98-$E98)</f>
        <v/>
      </c>
      <c r="I98" s="13">
        <f>IF($B98="","",IFERROR($H98/$D98,""))</f>
        <v/>
      </c>
      <c r="J98" s="21">
        <f>IF($B98="","",IF($C98=0,"Review: no completed service",IF($I98="","Review: margin unavailable",IF($I98&lt;Assumptions!$B$11,"Review: margin below threshold",""))))</f>
        <v/>
      </c>
    </row>
    <row r="99" ht="21" customHeight="1">
      <c r="A99" s="14">
        <f>IF($B99="","",1+SUMPRODUCT(--($B$5:$B$104&lt;&gt;""),--($H$5:$H$104&gt;$H99))+SUMPRODUCT(--($B$5:$B99&lt;&gt;""),--($H$5:$H99=$H99))-1)</f>
        <v/>
      </c>
      <c r="B99" s="19" t="n"/>
      <c r="C99" s="17">
        <f>IF($B99="","",COUNTIFS('Service Records'!$B$5:$B$104,$B99,'Service Records'!$P$5:$P$104,"Completed"))</f>
        <v/>
      </c>
      <c r="D99" s="16">
        <f>IF($B99="","",SUMIFS('Service Records'!$L$5:$L$104,'Service Records'!$B$5:$B$104,$B99,'Service Records'!$P$5:$P$104,"Completed"))</f>
        <v/>
      </c>
      <c r="E99" s="16">
        <f>IF($B99="","",SUMIFS('Service Records'!$T$5:$T$104,'Service Records'!$B$5:$B$104,$B99))</f>
        <v/>
      </c>
      <c r="F99" s="17">
        <f>IF($B99="","",COUNTIFS('Service Records'!$B$5:$B$104,$B99,'Service Records'!$M$5:$M$104,"Yes",'Service Records'!$P$5:$P$104,"Completed"))</f>
        <v/>
      </c>
      <c r="G99" s="18">
        <f>IF($B99="","",IFERROR($F99/$C99,""))</f>
        <v/>
      </c>
      <c r="H99" s="16">
        <f>IF($B99="","",$D99-$E99)</f>
        <v/>
      </c>
      <c r="I99" s="18">
        <f>IF($B99="","",IFERROR($H99/$D99,""))</f>
        <v/>
      </c>
      <c r="J99" s="20">
        <f>IF($B99="","",IF($C99=0,"Review: no completed service",IF($I99="","Review: margin unavailable",IF($I99&lt;Assumptions!$B$11,"Review: margin below threshold",""))))</f>
        <v/>
      </c>
    </row>
    <row r="100" ht="21" customHeight="1">
      <c r="A100" s="9">
        <f>IF($B100="","",1+SUMPRODUCT(--($B$5:$B$104&lt;&gt;""),--($H$5:$H$104&gt;$H100))+SUMPRODUCT(--($B$5:$B100&lt;&gt;""),--($H$5:$H100=$H100))-1)</f>
        <v/>
      </c>
      <c r="B100" s="19" t="n"/>
      <c r="C100" s="12">
        <f>IF($B100="","",COUNTIFS('Service Records'!$B$5:$B$104,$B100,'Service Records'!$P$5:$P$104,"Completed"))</f>
        <v/>
      </c>
      <c r="D100" s="11">
        <f>IF($B100="","",SUMIFS('Service Records'!$L$5:$L$104,'Service Records'!$B$5:$B$104,$B100,'Service Records'!$P$5:$P$104,"Completed"))</f>
        <v/>
      </c>
      <c r="E100" s="11">
        <f>IF($B100="","",SUMIFS('Service Records'!$T$5:$T$104,'Service Records'!$B$5:$B$104,$B100))</f>
        <v/>
      </c>
      <c r="F100" s="12">
        <f>IF($B100="","",COUNTIFS('Service Records'!$B$5:$B$104,$B100,'Service Records'!$M$5:$M$104,"Yes",'Service Records'!$P$5:$P$104,"Completed"))</f>
        <v/>
      </c>
      <c r="G100" s="13">
        <f>IF($B100="","",IFERROR($F100/$C100,""))</f>
        <v/>
      </c>
      <c r="H100" s="11">
        <f>IF($B100="","",$D100-$E100)</f>
        <v/>
      </c>
      <c r="I100" s="13">
        <f>IF($B100="","",IFERROR($H100/$D100,""))</f>
        <v/>
      </c>
      <c r="J100" s="21">
        <f>IF($B100="","",IF($C100=0,"Review: no completed service",IF($I100="","Review: margin unavailable",IF($I100&lt;Assumptions!$B$11,"Review: margin below threshold",""))))</f>
        <v/>
      </c>
    </row>
    <row r="101" ht="21" customHeight="1">
      <c r="A101" s="14">
        <f>IF($B101="","",1+SUMPRODUCT(--($B$5:$B$104&lt;&gt;""),--($H$5:$H$104&gt;$H101))+SUMPRODUCT(--($B$5:$B101&lt;&gt;""),--($H$5:$H101=$H101))-1)</f>
        <v/>
      </c>
      <c r="B101" s="19" t="n"/>
      <c r="C101" s="17">
        <f>IF($B101="","",COUNTIFS('Service Records'!$B$5:$B$104,$B101,'Service Records'!$P$5:$P$104,"Completed"))</f>
        <v/>
      </c>
      <c r="D101" s="16">
        <f>IF($B101="","",SUMIFS('Service Records'!$L$5:$L$104,'Service Records'!$B$5:$B$104,$B101,'Service Records'!$P$5:$P$104,"Completed"))</f>
        <v/>
      </c>
      <c r="E101" s="16">
        <f>IF($B101="","",SUMIFS('Service Records'!$T$5:$T$104,'Service Records'!$B$5:$B$104,$B101))</f>
        <v/>
      </c>
      <c r="F101" s="17">
        <f>IF($B101="","",COUNTIFS('Service Records'!$B$5:$B$104,$B101,'Service Records'!$M$5:$M$104,"Yes",'Service Records'!$P$5:$P$104,"Completed"))</f>
        <v/>
      </c>
      <c r="G101" s="18">
        <f>IF($B101="","",IFERROR($F101/$C101,""))</f>
        <v/>
      </c>
      <c r="H101" s="16">
        <f>IF($B101="","",$D101-$E101)</f>
        <v/>
      </c>
      <c r="I101" s="18">
        <f>IF($B101="","",IFERROR($H101/$D101,""))</f>
        <v/>
      </c>
      <c r="J101" s="20">
        <f>IF($B101="","",IF($C101=0,"Review: no completed service",IF($I101="","Review: margin unavailable",IF($I101&lt;Assumptions!$B$11,"Review: margin below threshold",""))))</f>
        <v/>
      </c>
    </row>
    <row r="102" ht="21" customHeight="1">
      <c r="A102" s="9">
        <f>IF($B102="","",1+SUMPRODUCT(--($B$5:$B$104&lt;&gt;""),--($H$5:$H$104&gt;$H102))+SUMPRODUCT(--($B$5:$B102&lt;&gt;""),--($H$5:$H102=$H102))-1)</f>
        <v/>
      </c>
      <c r="B102" s="19" t="n"/>
      <c r="C102" s="12">
        <f>IF($B102="","",COUNTIFS('Service Records'!$B$5:$B$104,$B102,'Service Records'!$P$5:$P$104,"Completed"))</f>
        <v/>
      </c>
      <c r="D102" s="11">
        <f>IF($B102="","",SUMIFS('Service Records'!$L$5:$L$104,'Service Records'!$B$5:$B$104,$B102,'Service Records'!$P$5:$P$104,"Completed"))</f>
        <v/>
      </c>
      <c r="E102" s="11">
        <f>IF($B102="","",SUMIFS('Service Records'!$T$5:$T$104,'Service Records'!$B$5:$B$104,$B102))</f>
        <v/>
      </c>
      <c r="F102" s="12">
        <f>IF($B102="","",COUNTIFS('Service Records'!$B$5:$B$104,$B102,'Service Records'!$M$5:$M$104,"Yes",'Service Records'!$P$5:$P$104,"Completed"))</f>
        <v/>
      </c>
      <c r="G102" s="13">
        <f>IF($B102="","",IFERROR($F102/$C102,""))</f>
        <v/>
      </c>
      <c r="H102" s="11">
        <f>IF($B102="","",$D102-$E102)</f>
        <v/>
      </c>
      <c r="I102" s="13">
        <f>IF($B102="","",IFERROR($H102/$D102,""))</f>
        <v/>
      </c>
      <c r="J102" s="21">
        <f>IF($B102="","",IF($C102=0,"Review: no completed service",IF($I102="","Review: margin unavailable",IF($I102&lt;Assumptions!$B$11,"Review: margin below threshold",""))))</f>
        <v/>
      </c>
    </row>
    <row r="103" ht="21" customHeight="1">
      <c r="A103" s="14">
        <f>IF($B103="","",1+SUMPRODUCT(--($B$5:$B$104&lt;&gt;""),--($H$5:$H$104&gt;$H103))+SUMPRODUCT(--($B$5:$B103&lt;&gt;""),--($H$5:$H103=$H103))-1)</f>
        <v/>
      </c>
      <c r="B103" s="19" t="n"/>
      <c r="C103" s="17">
        <f>IF($B103="","",COUNTIFS('Service Records'!$B$5:$B$104,$B103,'Service Records'!$P$5:$P$104,"Completed"))</f>
        <v/>
      </c>
      <c r="D103" s="16">
        <f>IF($B103="","",SUMIFS('Service Records'!$L$5:$L$104,'Service Records'!$B$5:$B$104,$B103,'Service Records'!$P$5:$P$104,"Completed"))</f>
        <v/>
      </c>
      <c r="E103" s="16">
        <f>IF($B103="","",SUMIFS('Service Records'!$T$5:$T$104,'Service Records'!$B$5:$B$104,$B103))</f>
        <v/>
      </c>
      <c r="F103" s="17">
        <f>IF($B103="","",COUNTIFS('Service Records'!$B$5:$B$104,$B103,'Service Records'!$M$5:$M$104,"Yes",'Service Records'!$P$5:$P$104,"Completed"))</f>
        <v/>
      </c>
      <c r="G103" s="18">
        <f>IF($B103="","",IFERROR($F103/$C103,""))</f>
        <v/>
      </c>
      <c r="H103" s="16">
        <f>IF($B103="","",$D103-$E103)</f>
        <v/>
      </c>
      <c r="I103" s="18">
        <f>IF($B103="","",IFERROR($H103/$D103,""))</f>
        <v/>
      </c>
      <c r="J103" s="20">
        <f>IF($B103="","",IF($C103=0,"Review: no completed service",IF($I103="","Review: margin unavailable",IF($I103&lt;Assumptions!$B$11,"Review: margin below threshold",""))))</f>
        <v/>
      </c>
    </row>
    <row r="104" ht="21" customHeight="1">
      <c r="A104" s="9">
        <f>IF($B104="","",1+SUMPRODUCT(--($B$5:$B$104&lt;&gt;""),--($H$5:$H$104&gt;$H104))+SUMPRODUCT(--($B$5:$B104&lt;&gt;""),--($H$5:$H104=$H104))-1)</f>
        <v/>
      </c>
      <c r="B104" s="19" t="n"/>
      <c r="C104" s="12">
        <f>IF($B104="","",COUNTIFS('Service Records'!$B$5:$B$104,$B104,'Service Records'!$P$5:$P$104,"Completed"))</f>
        <v/>
      </c>
      <c r="D104" s="11">
        <f>IF($B104="","",SUMIFS('Service Records'!$L$5:$L$104,'Service Records'!$B$5:$B$104,$B104,'Service Records'!$P$5:$P$104,"Completed"))</f>
        <v/>
      </c>
      <c r="E104" s="11">
        <f>IF($B104="","",SUMIFS('Service Records'!$T$5:$T$104,'Service Records'!$B$5:$B$104,$B104))</f>
        <v/>
      </c>
      <c r="F104" s="12">
        <f>IF($B104="","",COUNTIFS('Service Records'!$B$5:$B$104,$B104,'Service Records'!$M$5:$M$104,"Yes",'Service Records'!$P$5:$P$104,"Completed"))</f>
        <v/>
      </c>
      <c r="G104" s="13">
        <f>IF($B104="","",IFERROR($F104/$C104,""))</f>
        <v/>
      </c>
      <c r="H104" s="11">
        <f>IF($B104="","",$D104-$E104)</f>
        <v/>
      </c>
      <c r="I104" s="13">
        <f>IF($B104="","",IFERROR($H104/$D104,""))</f>
        <v/>
      </c>
      <c r="J104" s="21">
        <f>IF($B104="","",IF($C104=0,"Review: no completed service",IF($I104="","Review: margin unavailable",IF($I104&lt;Assumptions!$B$11,"Review: margin below threshold",""))))</f>
        <v/>
      </c>
    </row>
  </sheetData>
  <autoFilter ref="A4:J104"/>
  <mergeCells count="1">
    <mergeCell ref="A1:J1"/>
  </mergeCells>
  <conditionalFormatting sqref="H5:H104">
    <cfRule type="expression" priority="1" dxfId="0">
      <formula>AND($H5&lt;0,$H5&lt;&gt;"")</formula>
    </cfRule>
    <cfRule type="expression" priority="2" dxfId="1">
      <formula>AND($H5&gt;0,$H5&lt;&gt;"")</formula>
    </cfRule>
  </conditionalFormatting>
  <conditionalFormatting sqref="J5:J104">
    <cfRule type="expression" priority="3" dxfId="0">
      <formula>LEFT($J5,6)="Review"</formula>
    </cfRule>
  </conditionalFormatting>
  <dataValidations count="1">
    <dataValidation sqref="B5:B104" showDropDown="0" showInputMessage="1" showErrorMessage="1" allowBlank="0" errorTitle="Duplicate customer" error="Enter each customer only once in this list." promptTitle="Customer roster" prompt="Enter a unique customer name used on Service Records." type="custom">
      <formula1>=OR(B5="",COUNTIF($B$5:$B$104,B5)=1)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V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24" customWidth="1" min="4" max="4"/>
    <col width="19" customWidth="1" min="5" max="5"/>
    <col width="29" customWidth="1" min="6" max="6"/>
    <col width="27" customWidth="1" min="7" max="7"/>
    <col width="23" customWidth="1" min="8" max="8"/>
    <col width="18" customWidth="1" min="9" max="9"/>
    <col width="13" customWidth="1" min="10" max="10"/>
    <col width="10" customWidth="1" min="11" max="11"/>
    <col width="13" customWidth="1" min="12" max="12"/>
    <col width="11" customWidth="1" min="13" max="13"/>
    <col width="18" customWidth="1" min="14" max="14"/>
    <col width="17" customWidth="1" min="15" max="15"/>
    <col width="13" customWidth="1" min="16" max="16"/>
    <col width="13" customWidth="1" min="17" max="17"/>
    <col width="13" customWidth="1" min="18" max="18"/>
    <col width="13" customWidth="1" min="19" max="19"/>
    <col width="14" customWidth="1" min="20" max="20"/>
    <col width="20" customWidth="1" min="21" max="21"/>
    <col width="12" customWidth="1" min="22" max="22"/>
  </cols>
  <sheetData>
    <row r="1" ht="28" customHeight="1">
      <c r="A1" s="1" t="inlineStr">
        <is>
          <t>Service Records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2" t="n"/>
      <c r="U1" s="32" t="n"/>
      <c r="V1" s="33" t="n"/>
    </row>
    <row r="2" ht="30" customHeight="1">
      <c r="A2" s="3" t="inlineStr">
        <is>
          <t>Yellow cells are editable. Enter zero where an applicable completed-service quantity or cost is zero; calculated costs remain blank for open or canceled records.</t>
        </is>
      </c>
    </row>
    <row r="3"/>
    <row r="4" ht="32" customHeight="1">
      <c r="A4" s="8" t="inlineStr">
        <is>
          <t>Service Date</t>
        </is>
      </c>
      <c r="B4" s="8" t="inlineStr">
        <is>
          <t>Customer</t>
        </is>
      </c>
      <c r="C4" s="8" t="inlineStr">
        <is>
          <t>Service Site</t>
        </is>
      </c>
      <c r="D4" s="8" t="inlineStr">
        <is>
          <t>Pest Concern</t>
        </is>
      </c>
      <c r="E4" s="8" t="inlineStr">
        <is>
          <t>Service</t>
        </is>
      </c>
      <c r="F4" s="8" t="inlineStr">
        <is>
          <t>Technician</t>
        </is>
      </c>
      <c r="G4" s="8" t="inlineStr">
        <is>
          <t>Product</t>
        </is>
      </c>
      <c r="H4" s="8" t="inlineStr">
        <is>
          <t>Route</t>
        </is>
      </c>
      <c r="I4" s="8" t="inlineStr">
        <is>
          <t>Product Quantity (ounces)</t>
        </is>
      </c>
      <c r="J4" s="8" t="inlineStr">
        <is>
          <t>Labor Hours</t>
        </is>
      </c>
      <c r="K4" s="8" t="inlineStr">
        <is>
          <t>Miles</t>
        </is>
      </c>
      <c r="L4" s="8" t="inlineStr">
        <is>
          <t>Revenue</t>
        </is>
      </c>
      <c r="M4" s="8" t="inlineStr">
        <is>
          <t>Callback</t>
        </is>
      </c>
      <c r="N4" s="8" t="inlineStr">
        <is>
          <t>Callback Direct Cost</t>
        </is>
      </c>
      <c r="O4" s="8" t="inlineStr">
        <is>
          <t>Responsibility</t>
        </is>
      </c>
      <c r="P4" s="8" t="inlineStr">
        <is>
          <t>Status</t>
        </is>
      </c>
      <c r="Q4" s="8" t="inlineStr">
        <is>
          <t>Labor Cost</t>
        </is>
      </c>
      <c r="R4" s="8" t="inlineStr">
        <is>
          <t>Product Cost</t>
        </is>
      </c>
      <c r="S4" s="8" t="inlineStr">
        <is>
          <t>Mileage Cost</t>
        </is>
      </c>
      <c r="T4" s="8" t="inlineStr">
        <is>
          <t>Service Cost</t>
        </is>
      </c>
      <c r="U4" s="8" t="inlineStr">
        <is>
          <t>Contribution Margin</t>
        </is>
      </c>
      <c r="V4" s="8" t="inlineStr">
        <is>
          <t>Margin %</t>
        </is>
      </c>
    </row>
    <row r="5" ht="21" customHeight="1">
      <c r="A5" s="34" t="n">
        <v>46268</v>
      </c>
      <c r="B5" s="19" t="inlineStr">
        <is>
          <t>Fictional Alder Co.</t>
        </is>
      </c>
      <c r="C5" s="19" t="inlineStr">
        <is>
          <t>Fictional Alder Site, Exampleton, ZZ</t>
        </is>
      </c>
      <c r="D5" s="19" t="inlineStr">
        <is>
          <t>Ant activity</t>
        </is>
      </c>
      <c r="E5" s="19" t="inlineStr">
        <is>
          <t>Routine service</t>
        </is>
      </c>
      <c r="F5" s="19" t="inlineStr">
        <is>
          <t>Fictional Technician Rowan</t>
        </is>
      </c>
      <c r="G5" s="19" t="inlineStr">
        <is>
          <t>Fictional Product Alpha</t>
        </is>
      </c>
      <c r="H5" s="19" t="inlineStr">
        <is>
          <t>Fictional Route Amber</t>
        </is>
      </c>
      <c r="I5" s="23" t="n">
        <v>8</v>
      </c>
      <c r="J5" s="23" t="n">
        <v>2.5</v>
      </c>
      <c r="K5" s="35" t="n">
        <v>14</v>
      </c>
      <c r="L5" s="25" t="n">
        <v>360</v>
      </c>
      <c r="M5" s="19" t="inlineStr">
        <is>
          <t>No</t>
        </is>
      </c>
      <c r="N5" s="25" t="n">
        <v>0</v>
      </c>
      <c r="O5" s="19" t="inlineStr">
        <is>
          <t>Not applicable</t>
        </is>
      </c>
      <c r="P5" s="19" t="inlineStr">
        <is>
          <t>Completed</t>
        </is>
      </c>
      <c r="Q5" s="26">
        <f>IF($A5="","",IF($P5&lt;&gt;"Completed","",IF(OR($F5="",$J5=""),"",IFERROR($J5*VLOOKUP($F5,Assumptions!$D$16:$E$25,2,FALSE),""))))</f>
        <v/>
      </c>
      <c r="R5" s="26">
        <f>IF($A5="","",IF($P5&lt;&gt;"Completed","",IF(OR($G5="",$I5=""),"",IFERROR($I5*VLOOKUP($G5,Assumptions!$A$16:$B$25,2,FALSE),""))))</f>
        <v/>
      </c>
      <c r="S5" s="26">
        <f>IF($A5="","",IF($P5&lt;&gt;"Completed","",IF($K5="","",IFERROR($K5*Assumptions!$B$4,""))))</f>
        <v/>
      </c>
      <c r="T5" s="26">
        <f>IF($A5="","",IF($P5&lt;&gt;"Completed","",IF(OR($L5="",$N5="",$Q5="",$R5="",$S5=""),"",SUM($N5,$Q5:$S5))))</f>
        <v/>
      </c>
      <c r="U5" s="26">
        <f>IF(OR($L5="",$T5=""),"",$L5-$T5)</f>
        <v/>
      </c>
      <c r="V5" s="27">
        <f>IFERROR($U5/$L5,"")</f>
        <v/>
      </c>
    </row>
    <row r="6" ht="21" customHeight="1">
      <c r="A6" s="34" t="n">
        <v>46261</v>
      </c>
      <c r="B6" s="19" t="inlineStr">
        <is>
          <t>Fictional Birch Studio</t>
        </is>
      </c>
      <c r="C6" s="19" t="inlineStr">
        <is>
          <t>Fictional Birch Site, Sampleville, ZZ</t>
        </is>
      </c>
      <c r="D6" s="19" t="inlineStr">
        <is>
          <t>Cockroach activity</t>
        </is>
      </c>
      <c r="E6" s="19" t="inlineStr">
        <is>
          <t>Follow-up</t>
        </is>
      </c>
      <c r="F6" s="19" t="inlineStr">
        <is>
          <t>Fictional Technician Skyler</t>
        </is>
      </c>
      <c r="G6" s="19" t="inlineStr">
        <is>
          <t>Fictional Product Beta</t>
        </is>
      </c>
      <c r="H6" s="19" t="inlineStr">
        <is>
          <t>Fictional Route Blue</t>
        </is>
      </c>
      <c r="I6" s="23" t="n">
        <v>6</v>
      </c>
      <c r="J6" s="23" t="n">
        <v>3</v>
      </c>
      <c r="K6" s="35" t="n">
        <v>18</v>
      </c>
      <c r="L6" s="25" t="n">
        <v>420</v>
      </c>
      <c r="M6" s="19" t="inlineStr">
        <is>
          <t>Yes</t>
        </is>
      </c>
      <c r="N6" s="25" t="n">
        <v>70</v>
      </c>
      <c r="O6" s="19" t="inlineStr">
        <is>
          <t>Company</t>
        </is>
      </c>
      <c r="P6" s="19" t="inlineStr">
        <is>
          <t>Completed</t>
        </is>
      </c>
      <c r="Q6" s="28">
        <f>IF($A6="","",IF($P6&lt;&gt;"Completed","",IF(OR($F6="",$J6=""),"",IFERROR($J6*VLOOKUP($F6,Assumptions!$D$16:$E$25,2,FALSE),""))))</f>
        <v/>
      </c>
      <c r="R6" s="28">
        <f>IF($A6="","",IF($P6&lt;&gt;"Completed","",IF(OR($G6="",$I6=""),"",IFERROR($I6*VLOOKUP($G6,Assumptions!$A$16:$B$25,2,FALSE),""))))</f>
        <v/>
      </c>
      <c r="S6" s="28">
        <f>IF($A6="","",IF($P6&lt;&gt;"Completed","",IF($K6="","",IFERROR($K6*Assumptions!$B$4,""))))</f>
        <v/>
      </c>
      <c r="T6" s="28">
        <f>IF($A6="","",IF($P6&lt;&gt;"Completed","",IF(OR($L6="",$N6="",$Q6="",$R6="",$S6=""),"",SUM($N6,$Q6:$S6))))</f>
        <v/>
      </c>
      <c r="U6" s="28">
        <f>IF(OR($L6="",$T6=""),"",$L6-$T6)</f>
        <v/>
      </c>
      <c r="V6" s="29">
        <f>IFERROR($U6/$L6,"")</f>
        <v/>
      </c>
    </row>
    <row r="7" ht="21" customHeight="1">
      <c r="A7" s="34" t="n">
        <v>46254</v>
      </c>
      <c r="B7" s="19" t="inlineStr">
        <is>
          <t>Fictional Cedar Works</t>
        </is>
      </c>
      <c r="C7" s="19" t="inlineStr">
        <is>
          <t>Fictional Cedar Site, Test Harbor, ZZ</t>
        </is>
      </c>
      <c r="D7" s="19" t="inlineStr">
        <is>
          <t>Rodent activity</t>
        </is>
      </c>
      <c r="E7" s="19" t="inlineStr">
        <is>
          <t>Monitoring visit</t>
        </is>
      </c>
      <c r="F7" s="19" t="inlineStr">
        <is>
          <t>Fictional Technician Morgan</t>
        </is>
      </c>
      <c r="G7" s="19" t="inlineStr">
        <is>
          <t>No product</t>
        </is>
      </c>
      <c r="H7" s="19" t="inlineStr">
        <is>
          <t>Fictional Route Green</t>
        </is>
      </c>
      <c r="I7" s="23" t="n">
        <v>0</v>
      </c>
      <c r="J7" s="23" t="n">
        <v>3.5</v>
      </c>
      <c r="K7" s="35" t="n">
        <v>22</v>
      </c>
      <c r="L7" s="25" t="n">
        <v>475</v>
      </c>
      <c r="M7" s="19" t="inlineStr">
        <is>
          <t>No</t>
        </is>
      </c>
      <c r="N7" s="25" t="n">
        <v>0</v>
      </c>
      <c r="O7" s="19" t="inlineStr">
        <is>
          <t>Not applicable</t>
        </is>
      </c>
      <c r="P7" s="19" t="inlineStr">
        <is>
          <t>Completed</t>
        </is>
      </c>
      <c r="Q7" s="26">
        <f>IF($A7="","",IF($P7&lt;&gt;"Completed","",IF(OR($F7="",$J7=""),"",IFERROR($J7*VLOOKUP($F7,Assumptions!$D$16:$E$25,2,FALSE),""))))</f>
        <v/>
      </c>
      <c r="R7" s="26">
        <f>IF($A7="","",IF($P7&lt;&gt;"Completed","",IF(OR($G7="",$I7=""),"",IFERROR($I7*VLOOKUP($G7,Assumptions!$A$16:$B$25,2,FALSE),""))))</f>
        <v/>
      </c>
      <c r="S7" s="26">
        <f>IF($A7="","",IF($P7&lt;&gt;"Completed","",IF($K7="","",IFERROR($K7*Assumptions!$B$4,""))))</f>
        <v/>
      </c>
      <c r="T7" s="26">
        <f>IF($A7="","",IF($P7&lt;&gt;"Completed","",IF(OR($L7="",$N7="",$Q7="",$R7="",$S7=""),"",SUM($N7,$Q7:$S7))))</f>
        <v/>
      </c>
      <c r="U7" s="26">
        <f>IF(OR($L7="",$T7=""),"",$L7-$T7)</f>
        <v/>
      </c>
      <c r="V7" s="27">
        <f>IFERROR($U7/$L7,"")</f>
        <v/>
      </c>
    </row>
    <row r="8" ht="21" customHeight="1">
      <c r="A8" s="34" t="n">
        <v>46247</v>
      </c>
      <c r="B8" s="19" t="inlineStr">
        <is>
          <t>Fictional Dune Market</t>
        </is>
      </c>
      <c r="C8" s="19" t="inlineStr">
        <is>
          <t>Fictional Dune Site, Demo City, ZZ</t>
        </is>
      </c>
      <c r="D8" s="19" t="inlineStr">
        <is>
          <t>General inspection</t>
        </is>
      </c>
      <c r="E8" s="19" t="inlineStr">
        <is>
          <t>Inspection</t>
        </is>
      </c>
      <c r="F8" s="19" t="inlineStr">
        <is>
          <t>Fictional Technician Casey</t>
        </is>
      </c>
      <c r="G8" s="19" t="inlineStr">
        <is>
          <t>No product</t>
        </is>
      </c>
      <c r="H8" s="19" t="inlineStr">
        <is>
          <t>Fictional Route Gray</t>
        </is>
      </c>
      <c r="I8" s="23" t="n">
        <v>0</v>
      </c>
      <c r="J8" s="23" t="n">
        <v>1.5</v>
      </c>
      <c r="K8" s="35" t="n">
        <v>0</v>
      </c>
      <c r="L8" s="25" t="n">
        <v>210</v>
      </c>
      <c r="M8" s="19" t="inlineStr">
        <is>
          <t>No</t>
        </is>
      </c>
      <c r="N8" s="25" t="n">
        <v>0</v>
      </c>
      <c r="O8" s="19" t="inlineStr">
        <is>
          <t>Not applicable</t>
        </is>
      </c>
      <c r="P8" s="19" t="inlineStr">
        <is>
          <t>Completed</t>
        </is>
      </c>
      <c r="Q8" s="28">
        <f>IF($A8="","",IF($P8&lt;&gt;"Completed","",IF(OR($F8="",$J8=""),"",IFERROR($J8*VLOOKUP($F8,Assumptions!$D$16:$E$25,2,FALSE),""))))</f>
        <v/>
      </c>
      <c r="R8" s="28">
        <f>IF($A8="","",IF($P8&lt;&gt;"Completed","",IF(OR($G8="",$I8=""),"",IFERROR($I8*VLOOKUP($G8,Assumptions!$A$16:$B$25,2,FALSE),""))))</f>
        <v/>
      </c>
      <c r="S8" s="28">
        <f>IF($A8="","",IF($P8&lt;&gt;"Completed","",IF($K8="","",IFERROR($K8*Assumptions!$B$4,""))))</f>
        <v/>
      </c>
      <c r="T8" s="28">
        <f>IF($A8="","",IF($P8&lt;&gt;"Completed","",IF(OR($L8="",$N8="",$Q8="",$R8="",$S8=""),"",SUM($N8,$Q8:$S8))))</f>
        <v/>
      </c>
      <c r="U8" s="28">
        <f>IF(OR($L8="",$T8=""),"",$L8-$T8)</f>
        <v/>
      </c>
      <c r="V8" s="29">
        <f>IFERROR($U8/$L8,"")</f>
        <v/>
      </c>
    </row>
    <row r="9" ht="21" customHeight="1">
      <c r="A9" s="34" t="n">
        <v>46240</v>
      </c>
      <c r="B9" s="19" t="inlineStr">
        <is>
          <t>Fictional Elm Lodge</t>
        </is>
      </c>
      <c r="C9" s="19" t="inlineStr">
        <is>
          <t>Fictional Elm Site, Exampleton, ZZ</t>
        </is>
      </c>
      <c r="D9" s="19" t="inlineStr">
        <is>
          <t>Stored-product insects</t>
        </is>
      </c>
      <c r="E9" s="19" t="inlineStr">
        <is>
          <t>Routine service</t>
        </is>
      </c>
      <c r="F9" s="19" t="inlineStr">
        <is>
          <t>Fictional Technician Rowan</t>
        </is>
      </c>
      <c r="G9" s="19" t="inlineStr">
        <is>
          <t>Fictional Product Gamma</t>
        </is>
      </c>
      <c r="H9" s="19" t="inlineStr">
        <is>
          <t>Fictional Route Amber</t>
        </is>
      </c>
      <c r="I9" s="23" t="n">
        <v>12</v>
      </c>
      <c r="J9" s="23" t="n">
        <v>4</v>
      </c>
      <c r="K9" s="35" t="n">
        <v>30</v>
      </c>
      <c r="L9" s="25" t="n">
        <v>590</v>
      </c>
      <c r="M9" s="19" t="inlineStr">
        <is>
          <t>Yes</t>
        </is>
      </c>
      <c r="N9" s="25" t="n">
        <v>55</v>
      </c>
      <c r="O9" s="19" t="inlineStr">
        <is>
          <t>Shared</t>
        </is>
      </c>
      <c r="P9" s="19" t="inlineStr">
        <is>
          <t>Completed</t>
        </is>
      </c>
      <c r="Q9" s="26">
        <f>IF($A9="","",IF($P9&lt;&gt;"Completed","",IF(OR($F9="",$J9=""),"",IFERROR($J9*VLOOKUP($F9,Assumptions!$D$16:$E$25,2,FALSE),""))))</f>
        <v/>
      </c>
      <c r="R9" s="26">
        <f>IF($A9="","",IF($P9&lt;&gt;"Completed","",IF(OR($G9="",$I9=""),"",IFERROR($I9*VLOOKUP($G9,Assumptions!$A$16:$B$25,2,FALSE),""))))</f>
        <v/>
      </c>
      <c r="S9" s="26">
        <f>IF($A9="","",IF($P9&lt;&gt;"Completed","",IF($K9="","",IFERROR($K9*Assumptions!$B$4,""))))</f>
        <v/>
      </c>
      <c r="T9" s="26">
        <f>IF($A9="","",IF($P9&lt;&gt;"Completed","",IF(OR($L9="",$N9="",$Q9="",$R9="",$S9=""),"",SUM($N9,$Q9:$S9))))</f>
        <v/>
      </c>
      <c r="U9" s="26">
        <f>IF(OR($L9="",$T9=""),"",$L9-$T9)</f>
        <v/>
      </c>
      <c r="V9" s="27">
        <f>IFERROR($U9/$L9,"")</f>
        <v/>
      </c>
    </row>
    <row r="10" ht="21" customHeight="1">
      <c r="A10" s="34" t="n">
        <v>46233</v>
      </c>
      <c r="B10" s="19" t="inlineStr">
        <is>
          <t>Fictional Fable Cafe</t>
        </is>
      </c>
      <c r="C10" s="19" t="inlineStr">
        <is>
          <t>Fictional Fable Site, Sampleville, ZZ</t>
        </is>
      </c>
      <c r="D10" s="19" t="inlineStr">
        <is>
          <t>Stinging insect activity</t>
        </is>
      </c>
      <c r="E10" s="19" t="inlineStr">
        <is>
          <t>Exclusion labor</t>
        </is>
      </c>
      <c r="F10" s="19" t="inlineStr">
        <is>
          <t>Fictional Technician Skyler</t>
        </is>
      </c>
      <c r="G10" s="19" t="inlineStr">
        <is>
          <t>Fictional Product Delta</t>
        </is>
      </c>
      <c r="H10" s="19" t="inlineStr">
        <is>
          <t>Fictional Route Blue</t>
        </is>
      </c>
      <c r="I10" s="23" t="n">
        <v>4</v>
      </c>
      <c r="J10" s="23" t="n">
        <v>2.25</v>
      </c>
      <c r="K10" s="35" t="n">
        <v>9</v>
      </c>
      <c r="L10" s="25" t="n">
        <v>340</v>
      </c>
      <c r="M10" s="19" t="inlineStr">
        <is>
          <t>No</t>
        </is>
      </c>
      <c r="N10" s="25" t="n">
        <v>0</v>
      </c>
      <c r="O10" s="19" t="inlineStr">
        <is>
          <t>Not applicable</t>
        </is>
      </c>
      <c r="P10" s="19" t="inlineStr">
        <is>
          <t>Completed</t>
        </is>
      </c>
      <c r="Q10" s="28">
        <f>IF($A10="","",IF($P10&lt;&gt;"Completed","",IF(OR($F10="",$J10=""),"",IFERROR($J10*VLOOKUP($F10,Assumptions!$D$16:$E$25,2,FALSE),""))))</f>
        <v/>
      </c>
      <c r="R10" s="28">
        <f>IF($A10="","",IF($P10&lt;&gt;"Completed","",IF(OR($G10="",$I10=""),"",IFERROR($I10*VLOOKUP($G10,Assumptions!$A$16:$B$25,2,FALSE),""))))</f>
        <v/>
      </c>
      <c r="S10" s="28">
        <f>IF($A10="","",IF($P10&lt;&gt;"Completed","",IF($K10="","",IFERROR($K10*Assumptions!$B$4,""))))</f>
        <v/>
      </c>
      <c r="T10" s="28">
        <f>IF($A10="","",IF($P10&lt;&gt;"Completed","",IF(OR($L10="",$N10="",$Q10="",$R10="",$S10=""),"",SUM($N10,$Q10:$S10))))</f>
        <v/>
      </c>
      <c r="U10" s="28">
        <f>IF(OR($L10="",$T10=""),"",$L10-$T10)</f>
        <v/>
      </c>
      <c r="V10" s="29">
        <f>IFERROR($U10/$L10,"")</f>
        <v/>
      </c>
    </row>
    <row r="11" ht="21" customHeight="1">
      <c r="A11" s="34" t="n">
        <v>46226</v>
      </c>
      <c r="B11" s="19" t="inlineStr">
        <is>
          <t>Fictional Grove Depot</t>
        </is>
      </c>
      <c r="C11" s="19" t="inlineStr">
        <is>
          <t>Fictional Grove Site, Test Harbor, ZZ</t>
        </is>
      </c>
      <c r="D11" s="19" t="inlineStr">
        <is>
          <t>Ant activity</t>
        </is>
      </c>
      <c r="E11" s="19" t="inlineStr">
        <is>
          <t>Routine service</t>
        </is>
      </c>
      <c r="F11" s="19" t="inlineStr">
        <is>
          <t>Fictional Technician Casey</t>
        </is>
      </c>
      <c r="G11" s="19" t="inlineStr">
        <is>
          <t>Fictional Product Alpha</t>
        </is>
      </c>
      <c r="H11" s="19" t="inlineStr">
        <is>
          <t>Fictional Route Green</t>
        </is>
      </c>
      <c r="I11" s="23" t="n">
        <v>7</v>
      </c>
      <c r="J11" s="23" t="n">
        <v>2</v>
      </c>
      <c r="K11" s="35" t="n">
        <v>11</v>
      </c>
      <c r="L11" s="25" t="n">
        <v>295</v>
      </c>
      <c r="M11" s="19" t="inlineStr">
        <is>
          <t>No</t>
        </is>
      </c>
      <c r="N11" s="25" t="n">
        <v>0</v>
      </c>
      <c r="O11" s="19" t="inlineStr">
        <is>
          <t>Not applicable</t>
        </is>
      </c>
      <c r="P11" s="19" t="inlineStr">
        <is>
          <t>Completed</t>
        </is>
      </c>
      <c r="Q11" s="26">
        <f>IF($A11="","",IF($P11&lt;&gt;"Completed","",IF(OR($F11="",$J11=""),"",IFERROR($J11*VLOOKUP($F11,Assumptions!$D$16:$E$25,2,FALSE),""))))</f>
        <v/>
      </c>
      <c r="R11" s="26">
        <f>IF($A11="","",IF($P11&lt;&gt;"Completed","",IF(OR($G11="",$I11=""),"",IFERROR($I11*VLOOKUP($G11,Assumptions!$A$16:$B$25,2,FALSE),""))))</f>
        <v/>
      </c>
      <c r="S11" s="26">
        <f>IF($A11="","",IF($P11&lt;&gt;"Completed","",IF($K11="","",IFERROR($K11*Assumptions!$B$4,""))))</f>
        <v/>
      </c>
      <c r="T11" s="26">
        <f>IF($A11="","",IF($P11&lt;&gt;"Completed","",IF(OR($L11="",$N11="",$Q11="",$R11="",$S11=""),"",SUM($N11,$Q11:$S11))))</f>
        <v/>
      </c>
      <c r="U11" s="26">
        <f>IF(OR($L11="",$T11=""),"",$L11-$T11)</f>
        <v/>
      </c>
      <c r="V11" s="27">
        <f>IFERROR($U11/$L11,"")</f>
        <v/>
      </c>
    </row>
    <row r="12" ht="21" customHeight="1">
      <c r="A12" s="34" t="n">
        <v>46219</v>
      </c>
      <c r="B12" s="19" t="inlineStr">
        <is>
          <t>Fictional Harbor Lab</t>
        </is>
      </c>
      <c r="C12" s="19" t="inlineStr">
        <is>
          <t>Fictional Harbor Site, Demo City, ZZ</t>
        </is>
      </c>
      <c r="D12" s="19" t="inlineStr">
        <is>
          <t>Cockroach activity</t>
        </is>
      </c>
      <c r="E12" s="19" t="inlineStr">
        <is>
          <t>Monitoring visit</t>
        </is>
      </c>
      <c r="F12" s="19" t="inlineStr">
        <is>
          <t>Fictional Technician Morgan</t>
        </is>
      </c>
      <c r="G12" s="19" t="inlineStr">
        <is>
          <t>Fictional Product Beta</t>
        </is>
      </c>
      <c r="H12" s="19" t="inlineStr">
        <is>
          <t>Fictional Route Gray</t>
        </is>
      </c>
      <c r="I12" s="23" t="n">
        <v>5</v>
      </c>
      <c r="J12" s="23" t="n">
        <v>2.75</v>
      </c>
      <c r="K12" s="35" t="n">
        <v>16</v>
      </c>
      <c r="L12" s="25" t="n">
        <v>405</v>
      </c>
      <c r="M12" s="19" t="inlineStr">
        <is>
          <t>No</t>
        </is>
      </c>
      <c r="N12" s="25" t="n">
        <v>0</v>
      </c>
      <c r="O12" s="19" t="inlineStr">
        <is>
          <t>Not applicable</t>
        </is>
      </c>
      <c r="P12" s="19" t="inlineStr">
        <is>
          <t>Completed</t>
        </is>
      </c>
      <c r="Q12" s="28">
        <f>IF($A12="","",IF($P12&lt;&gt;"Completed","",IF(OR($F12="",$J12=""),"",IFERROR($J12*VLOOKUP($F12,Assumptions!$D$16:$E$25,2,FALSE),""))))</f>
        <v/>
      </c>
      <c r="R12" s="28">
        <f>IF($A12="","",IF($P12&lt;&gt;"Completed","",IF(OR($G12="",$I12=""),"",IFERROR($I12*VLOOKUP($G12,Assumptions!$A$16:$B$25,2,FALSE),""))))</f>
        <v/>
      </c>
      <c r="S12" s="28">
        <f>IF($A12="","",IF($P12&lt;&gt;"Completed","",IF($K12="","",IFERROR($K12*Assumptions!$B$4,""))))</f>
        <v/>
      </c>
      <c r="T12" s="28">
        <f>IF($A12="","",IF($P12&lt;&gt;"Completed","",IF(OR($L12="",$N12="",$Q12="",$R12="",$S12=""),"",SUM($N12,$Q12:$S12))))</f>
        <v/>
      </c>
      <c r="U12" s="28">
        <f>IF(OR($L12="",$T12=""),"",$L12-$T12)</f>
        <v/>
      </c>
      <c r="V12" s="29">
        <f>IFERROR($U12/$L12,"")</f>
        <v/>
      </c>
    </row>
    <row r="13" ht="21" customHeight="1">
      <c r="A13" s="34" t="n">
        <v>46212</v>
      </c>
      <c r="B13" s="19" t="inlineStr">
        <is>
          <t>Fictional Iris Hall</t>
        </is>
      </c>
      <c r="C13" s="19" t="inlineStr">
        <is>
          <t>Fictional Iris Site, Exampleton, ZZ</t>
        </is>
      </c>
      <c r="D13" s="19" t="inlineStr">
        <is>
          <t>Rodent activity</t>
        </is>
      </c>
      <c r="E13" s="19" t="inlineStr">
        <is>
          <t>Exclusion labor</t>
        </is>
      </c>
      <c r="F13" s="19" t="inlineStr">
        <is>
          <t>Fictional Technician Rowan</t>
        </is>
      </c>
      <c r="G13" s="19" t="inlineStr">
        <is>
          <t>No product</t>
        </is>
      </c>
      <c r="H13" s="19" t="inlineStr">
        <is>
          <t>Fictional Route Amber</t>
        </is>
      </c>
      <c r="I13" s="23" t="n">
        <v>0</v>
      </c>
      <c r="J13" s="23" t="n">
        <v>3</v>
      </c>
      <c r="K13" s="35" t="n">
        <v>12</v>
      </c>
      <c r="L13" s="25" t="n">
        <v>385</v>
      </c>
      <c r="M13" s="19" t="inlineStr">
        <is>
          <t>No</t>
        </is>
      </c>
      <c r="N13" s="25" t="n">
        <v>0</v>
      </c>
      <c r="O13" s="19" t="inlineStr">
        <is>
          <t>Not applicable</t>
        </is>
      </c>
      <c r="P13" s="19" t="inlineStr">
        <is>
          <t>Completed</t>
        </is>
      </c>
      <c r="Q13" s="26">
        <f>IF($A13="","",IF($P13&lt;&gt;"Completed","",IF(OR($F13="",$J13=""),"",IFERROR($J13*VLOOKUP($F13,Assumptions!$D$16:$E$25,2,FALSE),""))))</f>
        <v/>
      </c>
      <c r="R13" s="26">
        <f>IF($A13="","",IF($P13&lt;&gt;"Completed","",IF(OR($G13="",$I13=""),"",IFERROR($I13*VLOOKUP($G13,Assumptions!$A$16:$B$25,2,FALSE),""))))</f>
        <v/>
      </c>
      <c r="S13" s="26">
        <f>IF($A13="","",IF($P13&lt;&gt;"Completed","",IF($K13="","",IFERROR($K13*Assumptions!$B$4,""))))</f>
        <v/>
      </c>
      <c r="T13" s="26">
        <f>IF($A13="","",IF($P13&lt;&gt;"Completed","",IF(OR($L13="",$N13="",$Q13="",$R13="",$S13=""),"",SUM($N13,$Q13:$S13))))</f>
        <v/>
      </c>
      <c r="U13" s="26">
        <f>IF(OR($L13="",$T13=""),"",$L13-$T13)</f>
        <v/>
      </c>
      <c r="V13" s="27">
        <f>IFERROR($U13/$L13,"")</f>
        <v/>
      </c>
    </row>
    <row r="14" ht="21" customHeight="1">
      <c r="A14" s="34" t="n">
        <v>46274</v>
      </c>
      <c r="B14" s="19" t="inlineStr">
        <is>
          <t>Fictional Juniper Shop</t>
        </is>
      </c>
      <c r="C14" s="19" t="inlineStr">
        <is>
          <t>Fictional Juniper Site, Sampleville, ZZ</t>
        </is>
      </c>
      <c r="D14" s="19" t="inlineStr">
        <is>
          <t>General inspection</t>
        </is>
      </c>
      <c r="E14" s="19" t="inlineStr">
        <is>
          <t>Inspection</t>
        </is>
      </c>
      <c r="F14" s="19" t="inlineStr">
        <is>
          <t>Fictional Technician Casey</t>
        </is>
      </c>
      <c r="G14" s="19" t="inlineStr">
        <is>
          <t>No product</t>
        </is>
      </c>
      <c r="H14" s="19" t="inlineStr">
        <is>
          <t>Fictional Route Green</t>
        </is>
      </c>
      <c r="I14" s="23" t="n">
        <v>0</v>
      </c>
      <c r="J14" s="23" t="n">
        <v>2</v>
      </c>
      <c r="K14" s="35" t="n">
        <v>8</v>
      </c>
      <c r="L14" s="25" t="n">
        <v>250</v>
      </c>
      <c r="M14" s="19" t="inlineStr">
        <is>
          <t>No</t>
        </is>
      </c>
      <c r="N14" s="25" t="n">
        <v>0</v>
      </c>
      <c r="O14" s="19" t="inlineStr">
        <is>
          <t>Review</t>
        </is>
      </c>
      <c r="P14" s="19" t="inlineStr">
        <is>
          <t>Open</t>
        </is>
      </c>
      <c r="Q14" s="28">
        <f>IF($A14="","",IF($P14&lt;&gt;"Completed","",IF(OR($F14="",$J14=""),"",IFERROR($J14*VLOOKUP($F14,Assumptions!$D$16:$E$25,2,FALSE),""))))</f>
        <v/>
      </c>
      <c r="R14" s="28">
        <f>IF($A14="","",IF($P14&lt;&gt;"Completed","",IF(OR($G14="",$I14=""),"",IFERROR($I14*VLOOKUP($G14,Assumptions!$A$16:$B$25,2,FALSE),""))))</f>
        <v/>
      </c>
      <c r="S14" s="28">
        <f>IF($A14="","",IF($P14&lt;&gt;"Completed","",IF($K14="","",IFERROR($K14*Assumptions!$B$4,""))))</f>
        <v/>
      </c>
      <c r="T14" s="28">
        <f>IF($A14="","",IF($P14&lt;&gt;"Completed","",IF(OR($L14="",$N14="",$Q14="",$R14="",$S14=""),"",SUM($N14,$Q14:$S14))))</f>
        <v/>
      </c>
      <c r="U14" s="28">
        <f>IF(OR($L14="",$T14=""),"",$L14-$T14)</f>
        <v/>
      </c>
      <c r="V14" s="29">
        <f>IFERROR($U14/$L14,"")</f>
        <v/>
      </c>
    </row>
    <row r="15" ht="21" customHeight="1">
      <c r="A15" s="34" t="n"/>
      <c r="B15" s="19" t="n"/>
      <c r="C15" s="19" t="n"/>
      <c r="D15" s="19" t="n"/>
      <c r="E15" s="19" t="n"/>
      <c r="F15" s="19" t="n"/>
      <c r="G15" s="19" t="n"/>
      <c r="H15" s="19" t="n"/>
      <c r="I15" s="23" t="n"/>
      <c r="J15" s="23" t="n"/>
      <c r="K15" s="35" t="n"/>
      <c r="L15" s="25" t="n"/>
      <c r="M15" s="19" t="n"/>
      <c r="N15" s="25" t="n"/>
      <c r="O15" s="19" t="n"/>
      <c r="P15" s="19" t="n"/>
      <c r="Q15" s="26">
        <f>IF($A15="","",IF($P15&lt;&gt;"Completed","",IF(OR($F15="",$J15=""),"",IFERROR($J15*VLOOKUP($F15,Assumptions!$D$16:$E$25,2,FALSE),""))))</f>
        <v/>
      </c>
      <c r="R15" s="26">
        <f>IF($A15="","",IF($P15&lt;&gt;"Completed","",IF(OR($G15="",$I15=""),"",IFERROR($I15*VLOOKUP($G15,Assumptions!$A$16:$B$25,2,FALSE),""))))</f>
        <v/>
      </c>
      <c r="S15" s="26">
        <f>IF($A15="","",IF($P15&lt;&gt;"Completed","",IF($K15="","",IFERROR($K15*Assumptions!$B$4,""))))</f>
        <v/>
      </c>
      <c r="T15" s="26">
        <f>IF($A15="","",IF($P15&lt;&gt;"Completed","",IF(OR($L15="",$N15="",$Q15="",$R15="",$S15=""),"",SUM($N15,$Q15:$S15))))</f>
        <v/>
      </c>
      <c r="U15" s="26">
        <f>IF(OR($L15="",$T15=""),"",$L15-$T15)</f>
        <v/>
      </c>
      <c r="V15" s="27">
        <f>IFERROR($U15/$L15,"")</f>
        <v/>
      </c>
    </row>
    <row r="16" ht="21" customHeight="1">
      <c r="A16" s="34" t="n"/>
      <c r="B16" s="19" t="n"/>
      <c r="C16" s="19" t="n"/>
      <c r="D16" s="19" t="n"/>
      <c r="E16" s="19" t="n"/>
      <c r="F16" s="19" t="n"/>
      <c r="G16" s="19" t="n"/>
      <c r="H16" s="19" t="n"/>
      <c r="I16" s="23" t="n"/>
      <c r="J16" s="23" t="n"/>
      <c r="K16" s="35" t="n"/>
      <c r="L16" s="25" t="n"/>
      <c r="M16" s="19" t="n"/>
      <c r="N16" s="25" t="n"/>
      <c r="O16" s="19" t="n"/>
      <c r="P16" s="19" t="n"/>
      <c r="Q16" s="28">
        <f>IF($A16="","",IF($P16&lt;&gt;"Completed","",IF(OR($F16="",$J16=""),"",IFERROR($J16*VLOOKUP($F16,Assumptions!$D$16:$E$25,2,FALSE),""))))</f>
        <v/>
      </c>
      <c r="R16" s="28">
        <f>IF($A16="","",IF($P16&lt;&gt;"Completed","",IF(OR($G16="",$I16=""),"",IFERROR($I16*VLOOKUP($G16,Assumptions!$A$16:$B$25,2,FALSE),""))))</f>
        <v/>
      </c>
      <c r="S16" s="28">
        <f>IF($A16="","",IF($P16&lt;&gt;"Completed","",IF($K16="","",IFERROR($K16*Assumptions!$B$4,""))))</f>
        <v/>
      </c>
      <c r="T16" s="28">
        <f>IF($A16="","",IF($P16&lt;&gt;"Completed","",IF(OR($L16="",$N16="",$Q16="",$R16="",$S16=""),"",SUM($N16,$Q16:$S16))))</f>
        <v/>
      </c>
      <c r="U16" s="28">
        <f>IF(OR($L16="",$T16=""),"",$L16-$T16)</f>
        <v/>
      </c>
      <c r="V16" s="29">
        <f>IFERROR($U16/$L16,"")</f>
        <v/>
      </c>
    </row>
    <row r="17" ht="21" customHeight="1">
      <c r="A17" s="34" t="n"/>
      <c r="B17" s="19" t="n"/>
      <c r="C17" s="19" t="n"/>
      <c r="D17" s="19" t="n"/>
      <c r="E17" s="19" t="n"/>
      <c r="F17" s="19" t="n"/>
      <c r="G17" s="19" t="n"/>
      <c r="H17" s="19" t="n"/>
      <c r="I17" s="23" t="n"/>
      <c r="J17" s="23" t="n"/>
      <c r="K17" s="35" t="n"/>
      <c r="L17" s="25" t="n"/>
      <c r="M17" s="19" t="n"/>
      <c r="N17" s="25" t="n"/>
      <c r="O17" s="19" t="n"/>
      <c r="P17" s="19" t="n"/>
      <c r="Q17" s="26">
        <f>IF($A17="","",IF($P17&lt;&gt;"Completed","",IF(OR($F17="",$J17=""),"",IFERROR($J17*VLOOKUP($F17,Assumptions!$D$16:$E$25,2,FALSE),""))))</f>
        <v/>
      </c>
      <c r="R17" s="26">
        <f>IF($A17="","",IF($P17&lt;&gt;"Completed","",IF(OR($G17="",$I17=""),"",IFERROR($I17*VLOOKUP($G17,Assumptions!$A$16:$B$25,2,FALSE),""))))</f>
        <v/>
      </c>
      <c r="S17" s="26">
        <f>IF($A17="","",IF($P17&lt;&gt;"Completed","",IF($K17="","",IFERROR($K17*Assumptions!$B$4,""))))</f>
        <v/>
      </c>
      <c r="T17" s="26">
        <f>IF($A17="","",IF($P17&lt;&gt;"Completed","",IF(OR($L17="",$N17="",$Q17="",$R17="",$S17=""),"",SUM($N17,$Q17:$S17))))</f>
        <v/>
      </c>
      <c r="U17" s="26">
        <f>IF(OR($L17="",$T17=""),"",$L17-$T17)</f>
        <v/>
      </c>
      <c r="V17" s="27">
        <f>IFERROR($U17/$L17,"")</f>
        <v/>
      </c>
    </row>
    <row r="18" ht="21" customHeight="1">
      <c r="A18" s="34" t="n"/>
      <c r="B18" s="19" t="n"/>
      <c r="C18" s="19" t="n"/>
      <c r="D18" s="19" t="n"/>
      <c r="E18" s="19" t="n"/>
      <c r="F18" s="19" t="n"/>
      <c r="G18" s="19" t="n"/>
      <c r="H18" s="19" t="n"/>
      <c r="I18" s="23" t="n"/>
      <c r="J18" s="23" t="n"/>
      <c r="K18" s="35" t="n"/>
      <c r="L18" s="25" t="n"/>
      <c r="M18" s="19" t="n"/>
      <c r="N18" s="25" t="n"/>
      <c r="O18" s="19" t="n"/>
      <c r="P18" s="19" t="n"/>
      <c r="Q18" s="28">
        <f>IF($A18="","",IF($P18&lt;&gt;"Completed","",IF(OR($F18="",$J18=""),"",IFERROR($J18*VLOOKUP($F18,Assumptions!$D$16:$E$25,2,FALSE),""))))</f>
        <v/>
      </c>
      <c r="R18" s="28">
        <f>IF($A18="","",IF($P18&lt;&gt;"Completed","",IF(OR($G18="",$I18=""),"",IFERROR($I18*VLOOKUP($G18,Assumptions!$A$16:$B$25,2,FALSE),""))))</f>
        <v/>
      </c>
      <c r="S18" s="28">
        <f>IF($A18="","",IF($P18&lt;&gt;"Completed","",IF($K18="","",IFERROR($K18*Assumptions!$B$4,""))))</f>
        <v/>
      </c>
      <c r="T18" s="28">
        <f>IF($A18="","",IF($P18&lt;&gt;"Completed","",IF(OR($L18="",$N18="",$Q18="",$R18="",$S18=""),"",SUM($N18,$Q18:$S18))))</f>
        <v/>
      </c>
      <c r="U18" s="28">
        <f>IF(OR($L18="",$T18=""),"",$L18-$T18)</f>
        <v/>
      </c>
      <c r="V18" s="29">
        <f>IFERROR($U18/$L18,"")</f>
        <v/>
      </c>
    </row>
    <row r="19" ht="21" customHeight="1">
      <c r="A19" s="34" t="n"/>
      <c r="B19" s="19" t="n"/>
      <c r="C19" s="19" t="n"/>
      <c r="D19" s="19" t="n"/>
      <c r="E19" s="19" t="n"/>
      <c r="F19" s="19" t="n"/>
      <c r="G19" s="19" t="n"/>
      <c r="H19" s="19" t="n"/>
      <c r="I19" s="23" t="n"/>
      <c r="J19" s="23" t="n"/>
      <c r="K19" s="35" t="n"/>
      <c r="L19" s="25" t="n"/>
      <c r="M19" s="19" t="n"/>
      <c r="N19" s="25" t="n"/>
      <c r="O19" s="19" t="n"/>
      <c r="P19" s="19" t="n"/>
      <c r="Q19" s="26">
        <f>IF($A19="","",IF($P19&lt;&gt;"Completed","",IF(OR($F19="",$J19=""),"",IFERROR($J19*VLOOKUP($F19,Assumptions!$D$16:$E$25,2,FALSE),""))))</f>
        <v/>
      </c>
      <c r="R19" s="26">
        <f>IF($A19="","",IF($P19&lt;&gt;"Completed","",IF(OR($G19="",$I19=""),"",IFERROR($I19*VLOOKUP($G19,Assumptions!$A$16:$B$25,2,FALSE),""))))</f>
        <v/>
      </c>
      <c r="S19" s="26">
        <f>IF($A19="","",IF($P19&lt;&gt;"Completed","",IF($K19="","",IFERROR($K19*Assumptions!$B$4,""))))</f>
        <v/>
      </c>
      <c r="T19" s="26">
        <f>IF($A19="","",IF($P19&lt;&gt;"Completed","",IF(OR($L19="",$N19="",$Q19="",$R19="",$S19=""),"",SUM($N19,$Q19:$S19))))</f>
        <v/>
      </c>
      <c r="U19" s="26">
        <f>IF(OR($L19="",$T19=""),"",$L19-$T19)</f>
        <v/>
      </c>
      <c r="V19" s="27">
        <f>IFERROR($U19/$L19,"")</f>
        <v/>
      </c>
    </row>
    <row r="20" ht="21" customHeight="1">
      <c r="A20" s="34" t="n"/>
      <c r="B20" s="19" t="n"/>
      <c r="C20" s="19" t="n"/>
      <c r="D20" s="19" t="n"/>
      <c r="E20" s="19" t="n"/>
      <c r="F20" s="19" t="n"/>
      <c r="G20" s="19" t="n"/>
      <c r="H20" s="19" t="n"/>
      <c r="I20" s="23" t="n"/>
      <c r="J20" s="23" t="n"/>
      <c r="K20" s="35" t="n"/>
      <c r="L20" s="25" t="n"/>
      <c r="M20" s="19" t="n"/>
      <c r="N20" s="25" t="n"/>
      <c r="O20" s="19" t="n"/>
      <c r="P20" s="19" t="n"/>
      <c r="Q20" s="28">
        <f>IF($A20="","",IF($P20&lt;&gt;"Completed","",IF(OR($F20="",$J20=""),"",IFERROR($J20*VLOOKUP($F20,Assumptions!$D$16:$E$25,2,FALSE),""))))</f>
        <v/>
      </c>
      <c r="R20" s="28">
        <f>IF($A20="","",IF($P20&lt;&gt;"Completed","",IF(OR($G20="",$I20=""),"",IFERROR($I20*VLOOKUP($G20,Assumptions!$A$16:$B$25,2,FALSE),""))))</f>
        <v/>
      </c>
      <c r="S20" s="28">
        <f>IF($A20="","",IF($P20&lt;&gt;"Completed","",IF($K20="","",IFERROR($K20*Assumptions!$B$4,""))))</f>
        <v/>
      </c>
      <c r="T20" s="28">
        <f>IF($A20="","",IF($P20&lt;&gt;"Completed","",IF(OR($L20="",$N20="",$Q20="",$R20="",$S20=""),"",SUM($N20,$Q20:$S20))))</f>
        <v/>
      </c>
      <c r="U20" s="28">
        <f>IF(OR($L20="",$T20=""),"",$L20-$T20)</f>
        <v/>
      </c>
      <c r="V20" s="29">
        <f>IFERROR($U20/$L20,"")</f>
        <v/>
      </c>
    </row>
    <row r="21" ht="21" customHeight="1">
      <c r="A21" s="34" t="n"/>
      <c r="B21" s="19" t="n"/>
      <c r="C21" s="19" t="n"/>
      <c r="D21" s="19" t="n"/>
      <c r="E21" s="19" t="n"/>
      <c r="F21" s="19" t="n"/>
      <c r="G21" s="19" t="n"/>
      <c r="H21" s="19" t="n"/>
      <c r="I21" s="23" t="n"/>
      <c r="J21" s="23" t="n"/>
      <c r="K21" s="35" t="n"/>
      <c r="L21" s="25" t="n"/>
      <c r="M21" s="19" t="n"/>
      <c r="N21" s="25" t="n"/>
      <c r="O21" s="19" t="n"/>
      <c r="P21" s="19" t="n"/>
      <c r="Q21" s="26">
        <f>IF($A21="","",IF($P21&lt;&gt;"Completed","",IF(OR($F21="",$J21=""),"",IFERROR($J21*VLOOKUP($F21,Assumptions!$D$16:$E$25,2,FALSE),""))))</f>
        <v/>
      </c>
      <c r="R21" s="26">
        <f>IF($A21="","",IF($P21&lt;&gt;"Completed","",IF(OR($G21="",$I21=""),"",IFERROR($I21*VLOOKUP($G21,Assumptions!$A$16:$B$25,2,FALSE),""))))</f>
        <v/>
      </c>
      <c r="S21" s="26">
        <f>IF($A21="","",IF($P21&lt;&gt;"Completed","",IF($K21="","",IFERROR($K21*Assumptions!$B$4,""))))</f>
        <v/>
      </c>
      <c r="T21" s="26">
        <f>IF($A21="","",IF($P21&lt;&gt;"Completed","",IF(OR($L21="",$N21="",$Q21="",$R21="",$S21=""),"",SUM($N21,$Q21:$S21))))</f>
        <v/>
      </c>
      <c r="U21" s="26">
        <f>IF(OR($L21="",$T21=""),"",$L21-$T21)</f>
        <v/>
      </c>
      <c r="V21" s="27">
        <f>IFERROR($U21/$L21,"")</f>
        <v/>
      </c>
    </row>
    <row r="22" ht="21" customHeight="1">
      <c r="A22" s="34" t="n"/>
      <c r="B22" s="19" t="n"/>
      <c r="C22" s="19" t="n"/>
      <c r="D22" s="19" t="n"/>
      <c r="E22" s="19" t="n"/>
      <c r="F22" s="19" t="n"/>
      <c r="G22" s="19" t="n"/>
      <c r="H22" s="19" t="n"/>
      <c r="I22" s="23" t="n"/>
      <c r="J22" s="23" t="n"/>
      <c r="K22" s="35" t="n"/>
      <c r="L22" s="25" t="n"/>
      <c r="M22" s="19" t="n"/>
      <c r="N22" s="25" t="n"/>
      <c r="O22" s="19" t="n"/>
      <c r="P22" s="19" t="n"/>
      <c r="Q22" s="28">
        <f>IF($A22="","",IF($P22&lt;&gt;"Completed","",IF(OR($F22="",$J22=""),"",IFERROR($J22*VLOOKUP($F22,Assumptions!$D$16:$E$25,2,FALSE),""))))</f>
        <v/>
      </c>
      <c r="R22" s="28">
        <f>IF($A22="","",IF($P22&lt;&gt;"Completed","",IF(OR($G22="",$I22=""),"",IFERROR($I22*VLOOKUP($G22,Assumptions!$A$16:$B$25,2,FALSE),""))))</f>
        <v/>
      </c>
      <c r="S22" s="28">
        <f>IF($A22="","",IF($P22&lt;&gt;"Completed","",IF($K22="","",IFERROR($K22*Assumptions!$B$4,""))))</f>
        <v/>
      </c>
      <c r="T22" s="28">
        <f>IF($A22="","",IF($P22&lt;&gt;"Completed","",IF(OR($L22="",$N22="",$Q22="",$R22="",$S22=""),"",SUM($N22,$Q22:$S22))))</f>
        <v/>
      </c>
      <c r="U22" s="28">
        <f>IF(OR($L22="",$T22=""),"",$L22-$T22)</f>
        <v/>
      </c>
      <c r="V22" s="29">
        <f>IFERROR($U22/$L22,"")</f>
        <v/>
      </c>
    </row>
    <row r="23" ht="21" customHeight="1">
      <c r="A23" s="34" t="n"/>
      <c r="B23" s="19" t="n"/>
      <c r="C23" s="19" t="n"/>
      <c r="D23" s="19" t="n"/>
      <c r="E23" s="19" t="n"/>
      <c r="F23" s="19" t="n"/>
      <c r="G23" s="19" t="n"/>
      <c r="H23" s="19" t="n"/>
      <c r="I23" s="23" t="n"/>
      <c r="J23" s="23" t="n"/>
      <c r="K23" s="35" t="n"/>
      <c r="L23" s="25" t="n"/>
      <c r="M23" s="19" t="n"/>
      <c r="N23" s="25" t="n"/>
      <c r="O23" s="19" t="n"/>
      <c r="P23" s="19" t="n"/>
      <c r="Q23" s="26">
        <f>IF($A23="","",IF($P23&lt;&gt;"Completed","",IF(OR($F23="",$J23=""),"",IFERROR($J23*VLOOKUP($F23,Assumptions!$D$16:$E$25,2,FALSE),""))))</f>
        <v/>
      </c>
      <c r="R23" s="26">
        <f>IF($A23="","",IF($P23&lt;&gt;"Completed","",IF(OR($G23="",$I23=""),"",IFERROR($I23*VLOOKUP($G23,Assumptions!$A$16:$B$25,2,FALSE),""))))</f>
        <v/>
      </c>
      <c r="S23" s="26">
        <f>IF($A23="","",IF($P23&lt;&gt;"Completed","",IF($K23="","",IFERROR($K23*Assumptions!$B$4,""))))</f>
        <v/>
      </c>
      <c r="T23" s="26">
        <f>IF($A23="","",IF($P23&lt;&gt;"Completed","",IF(OR($L23="",$N23="",$Q23="",$R23="",$S23=""),"",SUM($N23,$Q23:$S23))))</f>
        <v/>
      </c>
      <c r="U23" s="26">
        <f>IF(OR($L23="",$T23=""),"",$L23-$T23)</f>
        <v/>
      </c>
      <c r="V23" s="27">
        <f>IFERROR($U23/$L23,"")</f>
        <v/>
      </c>
    </row>
    <row r="24" ht="21" customHeight="1">
      <c r="A24" s="34" t="n"/>
      <c r="B24" s="19" t="n"/>
      <c r="C24" s="19" t="n"/>
      <c r="D24" s="19" t="n"/>
      <c r="E24" s="19" t="n"/>
      <c r="F24" s="19" t="n"/>
      <c r="G24" s="19" t="n"/>
      <c r="H24" s="19" t="n"/>
      <c r="I24" s="23" t="n"/>
      <c r="J24" s="23" t="n"/>
      <c r="K24" s="35" t="n"/>
      <c r="L24" s="25" t="n"/>
      <c r="M24" s="19" t="n"/>
      <c r="N24" s="25" t="n"/>
      <c r="O24" s="19" t="n"/>
      <c r="P24" s="19" t="n"/>
      <c r="Q24" s="28">
        <f>IF($A24="","",IF($P24&lt;&gt;"Completed","",IF(OR($F24="",$J24=""),"",IFERROR($J24*VLOOKUP($F24,Assumptions!$D$16:$E$25,2,FALSE),""))))</f>
        <v/>
      </c>
      <c r="R24" s="28">
        <f>IF($A24="","",IF($P24&lt;&gt;"Completed","",IF(OR($G24="",$I24=""),"",IFERROR($I24*VLOOKUP($G24,Assumptions!$A$16:$B$25,2,FALSE),""))))</f>
        <v/>
      </c>
      <c r="S24" s="28">
        <f>IF($A24="","",IF($P24&lt;&gt;"Completed","",IF($K24="","",IFERROR($K24*Assumptions!$B$4,""))))</f>
        <v/>
      </c>
      <c r="T24" s="28">
        <f>IF($A24="","",IF($P24&lt;&gt;"Completed","",IF(OR($L24="",$N24="",$Q24="",$R24="",$S24=""),"",SUM($N24,$Q24:$S24))))</f>
        <v/>
      </c>
      <c r="U24" s="28">
        <f>IF(OR($L24="",$T24=""),"",$L24-$T24)</f>
        <v/>
      </c>
      <c r="V24" s="29">
        <f>IFERROR($U24/$L24,"")</f>
        <v/>
      </c>
    </row>
    <row r="25" ht="21" customHeight="1">
      <c r="A25" s="34" t="n"/>
      <c r="B25" s="19" t="n"/>
      <c r="C25" s="19" t="n"/>
      <c r="D25" s="19" t="n"/>
      <c r="E25" s="19" t="n"/>
      <c r="F25" s="19" t="n"/>
      <c r="G25" s="19" t="n"/>
      <c r="H25" s="19" t="n"/>
      <c r="I25" s="23" t="n"/>
      <c r="J25" s="23" t="n"/>
      <c r="K25" s="35" t="n"/>
      <c r="L25" s="25" t="n"/>
      <c r="M25" s="19" t="n"/>
      <c r="N25" s="25" t="n"/>
      <c r="O25" s="19" t="n"/>
      <c r="P25" s="19" t="n"/>
      <c r="Q25" s="26">
        <f>IF($A25="","",IF($P25&lt;&gt;"Completed","",IF(OR($F25="",$J25=""),"",IFERROR($J25*VLOOKUP($F25,Assumptions!$D$16:$E$25,2,FALSE),""))))</f>
        <v/>
      </c>
      <c r="R25" s="26">
        <f>IF($A25="","",IF($P25&lt;&gt;"Completed","",IF(OR($G25="",$I25=""),"",IFERROR($I25*VLOOKUP($G25,Assumptions!$A$16:$B$25,2,FALSE),""))))</f>
        <v/>
      </c>
      <c r="S25" s="26">
        <f>IF($A25="","",IF($P25&lt;&gt;"Completed","",IF($K25="","",IFERROR($K25*Assumptions!$B$4,""))))</f>
        <v/>
      </c>
      <c r="T25" s="26">
        <f>IF($A25="","",IF($P25&lt;&gt;"Completed","",IF(OR($L25="",$N25="",$Q25="",$R25="",$S25=""),"",SUM($N25,$Q25:$S25))))</f>
        <v/>
      </c>
      <c r="U25" s="26">
        <f>IF(OR($L25="",$T25=""),"",$L25-$T25)</f>
        <v/>
      </c>
      <c r="V25" s="27">
        <f>IFERROR($U25/$L25,"")</f>
        <v/>
      </c>
    </row>
    <row r="26" ht="21" customHeight="1">
      <c r="A26" s="34" t="n"/>
      <c r="B26" s="19" t="n"/>
      <c r="C26" s="19" t="n"/>
      <c r="D26" s="19" t="n"/>
      <c r="E26" s="19" t="n"/>
      <c r="F26" s="19" t="n"/>
      <c r="G26" s="19" t="n"/>
      <c r="H26" s="19" t="n"/>
      <c r="I26" s="23" t="n"/>
      <c r="J26" s="23" t="n"/>
      <c r="K26" s="35" t="n"/>
      <c r="L26" s="25" t="n"/>
      <c r="M26" s="19" t="n"/>
      <c r="N26" s="25" t="n"/>
      <c r="O26" s="19" t="n"/>
      <c r="P26" s="19" t="n"/>
      <c r="Q26" s="28">
        <f>IF($A26="","",IF($P26&lt;&gt;"Completed","",IF(OR($F26="",$J26=""),"",IFERROR($J26*VLOOKUP($F26,Assumptions!$D$16:$E$25,2,FALSE),""))))</f>
        <v/>
      </c>
      <c r="R26" s="28">
        <f>IF($A26="","",IF($P26&lt;&gt;"Completed","",IF(OR($G26="",$I26=""),"",IFERROR($I26*VLOOKUP($G26,Assumptions!$A$16:$B$25,2,FALSE),""))))</f>
        <v/>
      </c>
      <c r="S26" s="28">
        <f>IF($A26="","",IF($P26&lt;&gt;"Completed","",IF($K26="","",IFERROR($K26*Assumptions!$B$4,""))))</f>
        <v/>
      </c>
      <c r="T26" s="28">
        <f>IF($A26="","",IF($P26&lt;&gt;"Completed","",IF(OR($L26="",$N26="",$Q26="",$R26="",$S26=""),"",SUM($N26,$Q26:$S26))))</f>
        <v/>
      </c>
      <c r="U26" s="28">
        <f>IF(OR($L26="",$T26=""),"",$L26-$T26)</f>
        <v/>
      </c>
      <c r="V26" s="29">
        <f>IFERROR($U26/$L26,"")</f>
        <v/>
      </c>
    </row>
    <row r="27" ht="21" customHeight="1">
      <c r="A27" s="34" t="n"/>
      <c r="B27" s="19" t="n"/>
      <c r="C27" s="19" t="n"/>
      <c r="D27" s="19" t="n"/>
      <c r="E27" s="19" t="n"/>
      <c r="F27" s="19" t="n"/>
      <c r="G27" s="19" t="n"/>
      <c r="H27" s="19" t="n"/>
      <c r="I27" s="23" t="n"/>
      <c r="J27" s="23" t="n"/>
      <c r="K27" s="35" t="n"/>
      <c r="L27" s="25" t="n"/>
      <c r="M27" s="19" t="n"/>
      <c r="N27" s="25" t="n"/>
      <c r="O27" s="19" t="n"/>
      <c r="P27" s="19" t="n"/>
      <c r="Q27" s="26">
        <f>IF($A27="","",IF($P27&lt;&gt;"Completed","",IF(OR($F27="",$J27=""),"",IFERROR($J27*VLOOKUP($F27,Assumptions!$D$16:$E$25,2,FALSE),""))))</f>
        <v/>
      </c>
      <c r="R27" s="26">
        <f>IF($A27="","",IF($P27&lt;&gt;"Completed","",IF(OR($G27="",$I27=""),"",IFERROR($I27*VLOOKUP($G27,Assumptions!$A$16:$B$25,2,FALSE),""))))</f>
        <v/>
      </c>
      <c r="S27" s="26">
        <f>IF($A27="","",IF($P27&lt;&gt;"Completed","",IF($K27="","",IFERROR($K27*Assumptions!$B$4,""))))</f>
        <v/>
      </c>
      <c r="T27" s="26">
        <f>IF($A27="","",IF($P27&lt;&gt;"Completed","",IF(OR($L27="",$N27="",$Q27="",$R27="",$S27=""),"",SUM($N27,$Q27:$S27))))</f>
        <v/>
      </c>
      <c r="U27" s="26">
        <f>IF(OR($L27="",$T27=""),"",$L27-$T27)</f>
        <v/>
      </c>
      <c r="V27" s="27">
        <f>IFERROR($U27/$L27,"")</f>
        <v/>
      </c>
    </row>
    <row r="28" ht="21" customHeight="1">
      <c r="A28" s="34" t="n"/>
      <c r="B28" s="19" t="n"/>
      <c r="C28" s="19" t="n"/>
      <c r="D28" s="19" t="n"/>
      <c r="E28" s="19" t="n"/>
      <c r="F28" s="19" t="n"/>
      <c r="G28" s="19" t="n"/>
      <c r="H28" s="19" t="n"/>
      <c r="I28" s="23" t="n"/>
      <c r="J28" s="23" t="n"/>
      <c r="K28" s="35" t="n"/>
      <c r="L28" s="25" t="n"/>
      <c r="M28" s="19" t="n"/>
      <c r="N28" s="25" t="n"/>
      <c r="O28" s="19" t="n"/>
      <c r="P28" s="19" t="n"/>
      <c r="Q28" s="28">
        <f>IF($A28="","",IF($P28&lt;&gt;"Completed","",IF(OR($F28="",$J28=""),"",IFERROR($J28*VLOOKUP($F28,Assumptions!$D$16:$E$25,2,FALSE),""))))</f>
        <v/>
      </c>
      <c r="R28" s="28">
        <f>IF($A28="","",IF($P28&lt;&gt;"Completed","",IF(OR($G28="",$I28=""),"",IFERROR($I28*VLOOKUP($G28,Assumptions!$A$16:$B$25,2,FALSE),""))))</f>
        <v/>
      </c>
      <c r="S28" s="28">
        <f>IF($A28="","",IF($P28&lt;&gt;"Completed","",IF($K28="","",IFERROR($K28*Assumptions!$B$4,""))))</f>
        <v/>
      </c>
      <c r="T28" s="28">
        <f>IF($A28="","",IF($P28&lt;&gt;"Completed","",IF(OR($L28="",$N28="",$Q28="",$R28="",$S28=""),"",SUM($N28,$Q28:$S28))))</f>
        <v/>
      </c>
      <c r="U28" s="28">
        <f>IF(OR($L28="",$T28=""),"",$L28-$T28)</f>
        <v/>
      </c>
      <c r="V28" s="29">
        <f>IFERROR($U28/$L28,"")</f>
        <v/>
      </c>
    </row>
    <row r="29" ht="21" customHeight="1">
      <c r="A29" s="34" t="n"/>
      <c r="B29" s="19" t="n"/>
      <c r="C29" s="19" t="n"/>
      <c r="D29" s="19" t="n"/>
      <c r="E29" s="19" t="n"/>
      <c r="F29" s="19" t="n"/>
      <c r="G29" s="19" t="n"/>
      <c r="H29" s="19" t="n"/>
      <c r="I29" s="23" t="n"/>
      <c r="J29" s="23" t="n"/>
      <c r="K29" s="35" t="n"/>
      <c r="L29" s="25" t="n"/>
      <c r="M29" s="19" t="n"/>
      <c r="N29" s="25" t="n"/>
      <c r="O29" s="19" t="n"/>
      <c r="P29" s="19" t="n"/>
      <c r="Q29" s="26">
        <f>IF($A29="","",IF($P29&lt;&gt;"Completed","",IF(OR($F29="",$J29=""),"",IFERROR($J29*VLOOKUP($F29,Assumptions!$D$16:$E$25,2,FALSE),""))))</f>
        <v/>
      </c>
      <c r="R29" s="26">
        <f>IF($A29="","",IF($P29&lt;&gt;"Completed","",IF(OR($G29="",$I29=""),"",IFERROR($I29*VLOOKUP($G29,Assumptions!$A$16:$B$25,2,FALSE),""))))</f>
        <v/>
      </c>
      <c r="S29" s="26">
        <f>IF($A29="","",IF($P29&lt;&gt;"Completed","",IF($K29="","",IFERROR($K29*Assumptions!$B$4,""))))</f>
        <v/>
      </c>
      <c r="T29" s="26">
        <f>IF($A29="","",IF($P29&lt;&gt;"Completed","",IF(OR($L29="",$N29="",$Q29="",$R29="",$S29=""),"",SUM($N29,$Q29:$S29))))</f>
        <v/>
      </c>
      <c r="U29" s="26">
        <f>IF(OR($L29="",$T29=""),"",$L29-$T29)</f>
        <v/>
      </c>
      <c r="V29" s="27">
        <f>IFERROR($U29/$L29,"")</f>
        <v/>
      </c>
    </row>
    <row r="30" ht="21" customHeight="1">
      <c r="A30" s="34" t="n"/>
      <c r="B30" s="19" t="n"/>
      <c r="C30" s="19" t="n"/>
      <c r="D30" s="19" t="n"/>
      <c r="E30" s="19" t="n"/>
      <c r="F30" s="19" t="n"/>
      <c r="G30" s="19" t="n"/>
      <c r="H30" s="19" t="n"/>
      <c r="I30" s="23" t="n"/>
      <c r="J30" s="23" t="n"/>
      <c r="K30" s="35" t="n"/>
      <c r="L30" s="25" t="n"/>
      <c r="M30" s="19" t="n"/>
      <c r="N30" s="25" t="n"/>
      <c r="O30" s="19" t="n"/>
      <c r="P30" s="19" t="n"/>
      <c r="Q30" s="28">
        <f>IF($A30="","",IF($P30&lt;&gt;"Completed","",IF(OR($F30="",$J30=""),"",IFERROR($J30*VLOOKUP($F30,Assumptions!$D$16:$E$25,2,FALSE),""))))</f>
        <v/>
      </c>
      <c r="R30" s="28">
        <f>IF($A30="","",IF($P30&lt;&gt;"Completed","",IF(OR($G30="",$I30=""),"",IFERROR($I30*VLOOKUP($G30,Assumptions!$A$16:$B$25,2,FALSE),""))))</f>
        <v/>
      </c>
      <c r="S30" s="28">
        <f>IF($A30="","",IF($P30&lt;&gt;"Completed","",IF($K30="","",IFERROR($K30*Assumptions!$B$4,""))))</f>
        <v/>
      </c>
      <c r="T30" s="28">
        <f>IF($A30="","",IF($P30&lt;&gt;"Completed","",IF(OR($L30="",$N30="",$Q30="",$R30="",$S30=""),"",SUM($N30,$Q30:$S30))))</f>
        <v/>
      </c>
      <c r="U30" s="28">
        <f>IF(OR($L30="",$T30=""),"",$L30-$T30)</f>
        <v/>
      </c>
      <c r="V30" s="29">
        <f>IFERROR($U30/$L30,"")</f>
        <v/>
      </c>
    </row>
    <row r="31" ht="21" customHeight="1">
      <c r="A31" s="34" t="n"/>
      <c r="B31" s="19" t="n"/>
      <c r="C31" s="19" t="n"/>
      <c r="D31" s="19" t="n"/>
      <c r="E31" s="19" t="n"/>
      <c r="F31" s="19" t="n"/>
      <c r="G31" s="19" t="n"/>
      <c r="H31" s="19" t="n"/>
      <c r="I31" s="23" t="n"/>
      <c r="J31" s="23" t="n"/>
      <c r="K31" s="35" t="n"/>
      <c r="L31" s="25" t="n"/>
      <c r="M31" s="19" t="n"/>
      <c r="N31" s="25" t="n"/>
      <c r="O31" s="19" t="n"/>
      <c r="P31" s="19" t="n"/>
      <c r="Q31" s="26">
        <f>IF($A31="","",IF($P31&lt;&gt;"Completed","",IF(OR($F31="",$J31=""),"",IFERROR($J31*VLOOKUP($F31,Assumptions!$D$16:$E$25,2,FALSE),""))))</f>
        <v/>
      </c>
      <c r="R31" s="26">
        <f>IF($A31="","",IF($P31&lt;&gt;"Completed","",IF(OR($G31="",$I31=""),"",IFERROR($I31*VLOOKUP($G31,Assumptions!$A$16:$B$25,2,FALSE),""))))</f>
        <v/>
      </c>
      <c r="S31" s="26">
        <f>IF($A31="","",IF($P31&lt;&gt;"Completed","",IF($K31="","",IFERROR($K31*Assumptions!$B$4,""))))</f>
        <v/>
      </c>
      <c r="T31" s="26">
        <f>IF($A31="","",IF($P31&lt;&gt;"Completed","",IF(OR($L31="",$N31="",$Q31="",$R31="",$S31=""),"",SUM($N31,$Q31:$S31))))</f>
        <v/>
      </c>
      <c r="U31" s="26">
        <f>IF(OR($L31="",$T31=""),"",$L31-$T31)</f>
        <v/>
      </c>
      <c r="V31" s="27">
        <f>IFERROR($U31/$L31,"")</f>
        <v/>
      </c>
    </row>
    <row r="32" ht="21" customHeight="1">
      <c r="A32" s="34" t="n"/>
      <c r="B32" s="19" t="n"/>
      <c r="C32" s="19" t="n"/>
      <c r="D32" s="19" t="n"/>
      <c r="E32" s="19" t="n"/>
      <c r="F32" s="19" t="n"/>
      <c r="G32" s="19" t="n"/>
      <c r="H32" s="19" t="n"/>
      <c r="I32" s="23" t="n"/>
      <c r="J32" s="23" t="n"/>
      <c r="K32" s="35" t="n"/>
      <c r="L32" s="25" t="n"/>
      <c r="M32" s="19" t="n"/>
      <c r="N32" s="25" t="n"/>
      <c r="O32" s="19" t="n"/>
      <c r="P32" s="19" t="n"/>
      <c r="Q32" s="28">
        <f>IF($A32="","",IF($P32&lt;&gt;"Completed","",IF(OR($F32="",$J32=""),"",IFERROR($J32*VLOOKUP($F32,Assumptions!$D$16:$E$25,2,FALSE),""))))</f>
        <v/>
      </c>
      <c r="R32" s="28">
        <f>IF($A32="","",IF($P32&lt;&gt;"Completed","",IF(OR($G32="",$I32=""),"",IFERROR($I32*VLOOKUP($G32,Assumptions!$A$16:$B$25,2,FALSE),""))))</f>
        <v/>
      </c>
      <c r="S32" s="28">
        <f>IF($A32="","",IF($P32&lt;&gt;"Completed","",IF($K32="","",IFERROR($K32*Assumptions!$B$4,""))))</f>
        <v/>
      </c>
      <c r="T32" s="28">
        <f>IF($A32="","",IF($P32&lt;&gt;"Completed","",IF(OR($L32="",$N32="",$Q32="",$R32="",$S32=""),"",SUM($N32,$Q32:$S32))))</f>
        <v/>
      </c>
      <c r="U32" s="28">
        <f>IF(OR($L32="",$T32=""),"",$L32-$T32)</f>
        <v/>
      </c>
      <c r="V32" s="29">
        <f>IFERROR($U32/$L32,"")</f>
        <v/>
      </c>
    </row>
    <row r="33" ht="21" customHeight="1">
      <c r="A33" s="34" t="n"/>
      <c r="B33" s="19" t="n"/>
      <c r="C33" s="19" t="n"/>
      <c r="D33" s="19" t="n"/>
      <c r="E33" s="19" t="n"/>
      <c r="F33" s="19" t="n"/>
      <c r="G33" s="19" t="n"/>
      <c r="H33" s="19" t="n"/>
      <c r="I33" s="23" t="n"/>
      <c r="J33" s="23" t="n"/>
      <c r="K33" s="35" t="n"/>
      <c r="L33" s="25" t="n"/>
      <c r="M33" s="19" t="n"/>
      <c r="N33" s="25" t="n"/>
      <c r="O33" s="19" t="n"/>
      <c r="P33" s="19" t="n"/>
      <c r="Q33" s="26">
        <f>IF($A33="","",IF($P33&lt;&gt;"Completed","",IF(OR($F33="",$J33=""),"",IFERROR($J33*VLOOKUP($F33,Assumptions!$D$16:$E$25,2,FALSE),""))))</f>
        <v/>
      </c>
      <c r="R33" s="26">
        <f>IF($A33="","",IF($P33&lt;&gt;"Completed","",IF(OR($G33="",$I33=""),"",IFERROR($I33*VLOOKUP($G33,Assumptions!$A$16:$B$25,2,FALSE),""))))</f>
        <v/>
      </c>
      <c r="S33" s="26">
        <f>IF($A33="","",IF($P33&lt;&gt;"Completed","",IF($K33="","",IFERROR($K33*Assumptions!$B$4,""))))</f>
        <v/>
      </c>
      <c r="T33" s="26">
        <f>IF($A33="","",IF($P33&lt;&gt;"Completed","",IF(OR($L33="",$N33="",$Q33="",$R33="",$S33=""),"",SUM($N33,$Q33:$S33))))</f>
        <v/>
      </c>
      <c r="U33" s="26">
        <f>IF(OR($L33="",$T33=""),"",$L33-$T33)</f>
        <v/>
      </c>
      <c r="V33" s="27">
        <f>IFERROR($U33/$L33,"")</f>
        <v/>
      </c>
    </row>
    <row r="34" ht="21" customHeight="1">
      <c r="A34" s="34" t="n"/>
      <c r="B34" s="19" t="n"/>
      <c r="C34" s="19" t="n"/>
      <c r="D34" s="19" t="n"/>
      <c r="E34" s="19" t="n"/>
      <c r="F34" s="19" t="n"/>
      <c r="G34" s="19" t="n"/>
      <c r="H34" s="19" t="n"/>
      <c r="I34" s="23" t="n"/>
      <c r="J34" s="23" t="n"/>
      <c r="K34" s="35" t="n"/>
      <c r="L34" s="25" t="n"/>
      <c r="M34" s="19" t="n"/>
      <c r="N34" s="25" t="n"/>
      <c r="O34" s="19" t="n"/>
      <c r="P34" s="19" t="n"/>
      <c r="Q34" s="28">
        <f>IF($A34="","",IF($P34&lt;&gt;"Completed","",IF(OR($F34="",$J34=""),"",IFERROR($J34*VLOOKUP($F34,Assumptions!$D$16:$E$25,2,FALSE),""))))</f>
        <v/>
      </c>
      <c r="R34" s="28">
        <f>IF($A34="","",IF($P34&lt;&gt;"Completed","",IF(OR($G34="",$I34=""),"",IFERROR($I34*VLOOKUP($G34,Assumptions!$A$16:$B$25,2,FALSE),""))))</f>
        <v/>
      </c>
      <c r="S34" s="28">
        <f>IF($A34="","",IF($P34&lt;&gt;"Completed","",IF($K34="","",IFERROR($K34*Assumptions!$B$4,""))))</f>
        <v/>
      </c>
      <c r="T34" s="28">
        <f>IF($A34="","",IF($P34&lt;&gt;"Completed","",IF(OR($L34="",$N34="",$Q34="",$R34="",$S34=""),"",SUM($N34,$Q34:$S34))))</f>
        <v/>
      </c>
      <c r="U34" s="28">
        <f>IF(OR($L34="",$T34=""),"",$L34-$T34)</f>
        <v/>
      </c>
      <c r="V34" s="29">
        <f>IFERROR($U34/$L34,"")</f>
        <v/>
      </c>
    </row>
    <row r="35" ht="21" customHeight="1">
      <c r="A35" s="34" t="n"/>
      <c r="B35" s="19" t="n"/>
      <c r="C35" s="19" t="n"/>
      <c r="D35" s="19" t="n"/>
      <c r="E35" s="19" t="n"/>
      <c r="F35" s="19" t="n"/>
      <c r="G35" s="19" t="n"/>
      <c r="H35" s="19" t="n"/>
      <c r="I35" s="23" t="n"/>
      <c r="J35" s="23" t="n"/>
      <c r="K35" s="35" t="n"/>
      <c r="L35" s="25" t="n"/>
      <c r="M35" s="19" t="n"/>
      <c r="N35" s="25" t="n"/>
      <c r="O35" s="19" t="n"/>
      <c r="P35" s="19" t="n"/>
      <c r="Q35" s="26">
        <f>IF($A35="","",IF($P35&lt;&gt;"Completed","",IF(OR($F35="",$J35=""),"",IFERROR($J35*VLOOKUP($F35,Assumptions!$D$16:$E$25,2,FALSE),""))))</f>
        <v/>
      </c>
      <c r="R35" s="26">
        <f>IF($A35="","",IF($P35&lt;&gt;"Completed","",IF(OR($G35="",$I35=""),"",IFERROR($I35*VLOOKUP($G35,Assumptions!$A$16:$B$25,2,FALSE),""))))</f>
        <v/>
      </c>
      <c r="S35" s="26">
        <f>IF($A35="","",IF($P35&lt;&gt;"Completed","",IF($K35="","",IFERROR($K35*Assumptions!$B$4,""))))</f>
        <v/>
      </c>
      <c r="T35" s="26">
        <f>IF($A35="","",IF($P35&lt;&gt;"Completed","",IF(OR($L35="",$N35="",$Q35="",$R35="",$S35=""),"",SUM($N35,$Q35:$S35))))</f>
        <v/>
      </c>
      <c r="U35" s="26">
        <f>IF(OR($L35="",$T35=""),"",$L35-$T35)</f>
        <v/>
      </c>
      <c r="V35" s="27">
        <f>IFERROR($U35/$L35,"")</f>
        <v/>
      </c>
    </row>
    <row r="36" ht="21" customHeight="1">
      <c r="A36" s="34" t="n"/>
      <c r="B36" s="19" t="n"/>
      <c r="C36" s="19" t="n"/>
      <c r="D36" s="19" t="n"/>
      <c r="E36" s="19" t="n"/>
      <c r="F36" s="19" t="n"/>
      <c r="G36" s="19" t="n"/>
      <c r="H36" s="19" t="n"/>
      <c r="I36" s="23" t="n"/>
      <c r="J36" s="23" t="n"/>
      <c r="K36" s="35" t="n"/>
      <c r="L36" s="25" t="n"/>
      <c r="M36" s="19" t="n"/>
      <c r="N36" s="25" t="n"/>
      <c r="O36" s="19" t="n"/>
      <c r="P36" s="19" t="n"/>
      <c r="Q36" s="28">
        <f>IF($A36="","",IF($P36&lt;&gt;"Completed","",IF(OR($F36="",$J36=""),"",IFERROR($J36*VLOOKUP($F36,Assumptions!$D$16:$E$25,2,FALSE),""))))</f>
        <v/>
      </c>
      <c r="R36" s="28">
        <f>IF($A36="","",IF($P36&lt;&gt;"Completed","",IF(OR($G36="",$I36=""),"",IFERROR($I36*VLOOKUP($G36,Assumptions!$A$16:$B$25,2,FALSE),""))))</f>
        <v/>
      </c>
      <c r="S36" s="28">
        <f>IF($A36="","",IF($P36&lt;&gt;"Completed","",IF($K36="","",IFERROR($K36*Assumptions!$B$4,""))))</f>
        <v/>
      </c>
      <c r="T36" s="28">
        <f>IF($A36="","",IF($P36&lt;&gt;"Completed","",IF(OR($L36="",$N36="",$Q36="",$R36="",$S36=""),"",SUM($N36,$Q36:$S36))))</f>
        <v/>
      </c>
      <c r="U36" s="28">
        <f>IF(OR($L36="",$T36=""),"",$L36-$T36)</f>
        <v/>
      </c>
      <c r="V36" s="29">
        <f>IFERROR($U36/$L36,"")</f>
        <v/>
      </c>
    </row>
    <row r="37" ht="21" customHeight="1">
      <c r="A37" s="34" t="n"/>
      <c r="B37" s="19" t="n"/>
      <c r="C37" s="19" t="n"/>
      <c r="D37" s="19" t="n"/>
      <c r="E37" s="19" t="n"/>
      <c r="F37" s="19" t="n"/>
      <c r="G37" s="19" t="n"/>
      <c r="H37" s="19" t="n"/>
      <c r="I37" s="23" t="n"/>
      <c r="J37" s="23" t="n"/>
      <c r="K37" s="35" t="n"/>
      <c r="L37" s="25" t="n"/>
      <c r="M37" s="19" t="n"/>
      <c r="N37" s="25" t="n"/>
      <c r="O37" s="19" t="n"/>
      <c r="P37" s="19" t="n"/>
      <c r="Q37" s="26">
        <f>IF($A37="","",IF($P37&lt;&gt;"Completed","",IF(OR($F37="",$J37=""),"",IFERROR($J37*VLOOKUP($F37,Assumptions!$D$16:$E$25,2,FALSE),""))))</f>
        <v/>
      </c>
      <c r="R37" s="26">
        <f>IF($A37="","",IF($P37&lt;&gt;"Completed","",IF(OR($G37="",$I37=""),"",IFERROR($I37*VLOOKUP($G37,Assumptions!$A$16:$B$25,2,FALSE),""))))</f>
        <v/>
      </c>
      <c r="S37" s="26">
        <f>IF($A37="","",IF($P37&lt;&gt;"Completed","",IF($K37="","",IFERROR($K37*Assumptions!$B$4,""))))</f>
        <v/>
      </c>
      <c r="T37" s="26">
        <f>IF($A37="","",IF($P37&lt;&gt;"Completed","",IF(OR($L37="",$N37="",$Q37="",$R37="",$S37=""),"",SUM($N37,$Q37:$S37))))</f>
        <v/>
      </c>
      <c r="U37" s="26">
        <f>IF(OR($L37="",$T37=""),"",$L37-$T37)</f>
        <v/>
      </c>
      <c r="V37" s="27">
        <f>IFERROR($U37/$L37,"")</f>
        <v/>
      </c>
    </row>
    <row r="38" ht="21" customHeight="1">
      <c r="A38" s="34" t="n"/>
      <c r="B38" s="19" t="n"/>
      <c r="C38" s="19" t="n"/>
      <c r="D38" s="19" t="n"/>
      <c r="E38" s="19" t="n"/>
      <c r="F38" s="19" t="n"/>
      <c r="G38" s="19" t="n"/>
      <c r="H38" s="19" t="n"/>
      <c r="I38" s="23" t="n"/>
      <c r="J38" s="23" t="n"/>
      <c r="K38" s="35" t="n"/>
      <c r="L38" s="25" t="n"/>
      <c r="M38" s="19" t="n"/>
      <c r="N38" s="25" t="n"/>
      <c r="O38" s="19" t="n"/>
      <c r="P38" s="19" t="n"/>
      <c r="Q38" s="28">
        <f>IF($A38="","",IF($P38&lt;&gt;"Completed","",IF(OR($F38="",$J38=""),"",IFERROR($J38*VLOOKUP($F38,Assumptions!$D$16:$E$25,2,FALSE),""))))</f>
        <v/>
      </c>
      <c r="R38" s="28">
        <f>IF($A38="","",IF($P38&lt;&gt;"Completed","",IF(OR($G38="",$I38=""),"",IFERROR($I38*VLOOKUP($G38,Assumptions!$A$16:$B$25,2,FALSE),""))))</f>
        <v/>
      </c>
      <c r="S38" s="28">
        <f>IF($A38="","",IF($P38&lt;&gt;"Completed","",IF($K38="","",IFERROR($K38*Assumptions!$B$4,""))))</f>
        <v/>
      </c>
      <c r="T38" s="28">
        <f>IF($A38="","",IF($P38&lt;&gt;"Completed","",IF(OR($L38="",$N38="",$Q38="",$R38="",$S38=""),"",SUM($N38,$Q38:$S38))))</f>
        <v/>
      </c>
      <c r="U38" s="28">
        <f>IF(OR($L38="",$T38=""),"",$L38-$T38)</f>
        <v/>
      </c>
      <c r="V38" s="29">
        <f>IFERROR($U38/$L38,"")</f>
        <v/>
      </c>
    </row>
    <row r="39" ht="21" customHeight="1">
      <c r="A39" s="34" t="n"/>
      <c r="B39" s="19" t="n"/>
      <c r="C39" s="19" t="n"/>
      <c r="D39" s="19" t="n"/>
      <c r="E39" s="19" t="n"/>
      <c r="F39" s="19" t="n"/>
      <c r="G39" s="19" t="n"/>
      <c r="H39" s="19" t="n"/>
      <c r="I39" s="23" t="n"/>
      <c r="J39" s="23" t="n"/>
      <c r="K39" s="35" t="n"/>
      <c r="L39" s="25" t="n"/>
      <c r="M39" s="19" t="n"/>
      <c r="N39" s="25" t="n"/>
      <c r="O39" s="19" t="n"/>
      <c r="P39" s="19" t="n"/>
      <c r="Q39" s="26">
        <f>IF($A39="","",IF($P39&lt;&gt;"Completed","",IF(OR($F39="",$J39=""),"",IFERROR($J39*VLOOKUP($F39,Assumptions!$D$16:$E$25,2,FALSE),""))))</f>
        <v/>
      </c>
      <c r="R39" s="26">
        <f>IF($A39="","",IF($P39&lt;&gt;"Completed","",IF(OR($G39="",$I39=""),"",IFERROR($I39*VLOOKUP($G39,Assumptions!$A$16:$B$25,2,FALSE),""))))</f>
        <v/>
      </c>
      <c r="S39" s="26">
        <f>IF($A39="","",IF($P39&lt;&gt;"Completed","",IF($K39="","",IFERROR($K39*Assumptions!$B$4,""))))</f>
        <v/>
      </c>
      <c r="T39" s="26">
        <f>IF($A39="","",IF($P39&lt;&gt;"Completed","",IF(OR($L39="",$N39="",$Q39="",$R39="",$S39=""),"",SUM($N39,$Q39:$S39))))</f>
        <v/>
      </c>
      <c r="U39" s="26">
        <f>IF(OR($L39="",$T39=""),"",$L39-$T39)</f>
        <v/>
      </c>
      <c r="V39" s="27">
        <f>IFERROR($U39/$L39,"")</f>
        <v/>
      </c>
    </row>
    <row r="40" ht="21" customHeight="1">
      <c r="A40" s="34" t="n"/>
      <c r="B40" s="19" t="n"/>
      <c r="C40" s="19" t="n"/>
      <c r="D40" s="19" t="n"/>
      <c r="E40" s="19" t="n"/>
      <c r="F40" s="19" t="n"/>
      <c r="G40" s="19" t="n"/>
      <c r="H40" s="19" t="n"/>
      <c r="I40" s="23" t="n"/>
      <c r="J40" s="23" t="n"/>
      <c r="K40" s="35" t="n"/>
      <c r="L40" s="25" t="n"/>
      <c r="M40" s="19" t="n"/>
      <c r="N40" s="25" t="n"/>
      <c r="O40" s="19" t="n"/>
      <c r="P40" s="19" t="n"/>
      <c r="Q40" s="28">
        <f>IF($A40="","",IF($P40&lt;&gt;"Completed","",IF(OR($F40="",$J40=""),"",IFERROR($J40*VLOOKUP($F40,Assumptions!$D$16:$E$25,2,FALSE),""))))</f>
        <v/>
      </c>
      <c r="R40" s="28">
        <f>IF($A40="","",IF($P40&lt;&gt;"Completed","",IF(OR($G40="",$I40=""),"",IFERROR($I40*VLOOKUP($G40,Assumptions!$A$16:$B$25,2,FALSE),""))))</f>
        <v/>
      </c>
      <c r="S40" s="28">
        <f>IF($A40="","",IF($P40&lt;&gt;"Completed","",IF($K40="","",IFERROR($K40*Assumptions!$B$4,""))))</f>
        <v/>
      </c>
      <c r="T40" s="28">
        <f>IF($A40="","",IF($P40&lt;&gt;"Completed","",IF(OR($L40="",$N40="",$Q40="",$R40="",$S40=""),"",SUM($N40,$Q40:$S40))))</f>
        <v/>
      </c>
      <c r="U40" s="28">
        <f>IF(OR($L40="",$T40=""),"",$L40-$T40)</f>
        <v/>
      </c>
      <c r="V40" s="29">
        <f>IFERROR($U40/$L40,"")</f>
        <v/>
      </c>
    </row>
    <row r="41" ht="21" customHeight="1">
      <c r="A41" s="34" t="n"/>
      <c r="B41" s="19" t="n"/>
      <c r="C41" s="19" t="n"/>
      <c r="D41" s="19" t="n"/>
      <c r="E41" s="19" t="n"/>
      <c r="F41" s="19" t="n"/>
      <c r="G41" s="19" t="n"/>
      <c r="H41" s="19" t="n"/>
      <c r="I41" s="23" t="n"/>
      <c r="J41" s="23" t="n"/>
      <c r="K41" s="35" t="n"/>
      <c r="L41" s="25" t="n"/>
      <c r="M41" s="19" t="n"/>
      <c r="N41" s="25" t="n"/>
      <c r="O41" s="19" t="n"/>
      <c r="P41" s="19" t="n"/>
      <c r="Q41" s="26">
        <f>IF($A41="","",IF($P41&lt;&gt;"Completed","",IF(OR($F41="",$J41=""),"",IFERROR($J41*VLOOKUP($F41,Assumptions!$D$16:$E$25,2,FALSE),""))))</f>
        <v/>
      </c>
      <c r="R41" s="26">
        <f>IF($A41="","",IF($P41&lt;&gt;"Completed","",IF(OR($G41="",$I41=""),"",IFERROR($I41*VLOOKUP($G41,Assumptions!$A$16:$B$25,2,FALSE),""))))</f>
        <v/>
      </c>
      <c r="S41" s="26">
        <f>IF($A41="","",IF($P41&lt;&gt;"Completed","",IF($K41="","",IFERROR($K41*Assumptions!$B$4,""))))</f>
        <v/>
      </c>
      <c r="T41" s="26">
        <f>IF($A41="","",IF($P41&lt;&gt;"Completed","",IF(OR($L41="",$N41="",$Q41="",$R41="",$S41=""),"",SUM($N41,$Q41:$S41))))</f>
        <v/>
      </c>
      <c r="U41" s="26">
        <f>IF(OR($L41="",$T41=""),"",$L41-$T41)</f>
        <v/>
      </c>
      <c r="V41" s="27">
        <f>IFERROR($U41/$L41,"")</f>
        <v/>
      </c>
    </row>
    <row r="42" ht="21" customHeight="1">
      <c r="A42" s="34" t="n"/>
      <c r="B42" s="19" t="n"/>
      <c r="C42" s="19" t="n"/>
      <c r="D42" s="19" t="n"/>
      <c r="E42" s="19" t="n"/>
      <c r="F42" s="19" t="n"/>
      <c r="G42" s="19" t="n"/>
      <c r="H42" s="19" t="n"/>
      <c r="I42" s="23" t="n"/>
      <c r="J42" s="23" t="n"/>
      <c r="K42" s="35" t="n"/>
      <c r="L42" s="25" t="n"/>
      <c r="M42" s="19" t="n"/>
      <c r="N42" s="25" t="n"/>
      <c r="O42" s="19" t="n"/>
      <c r="P42" s="19" t="n"/>
      <c r="Q42" s="28">
        <f>IF($A42="","",IF($P42&lt;&gt;"Completed","",IF(OR($F42="",$J42=""),"",IFERROR($J42*VLOOKUP($F42,Assumptions!$D$16:$E$25,2,FALSE),""))))</f>
        <v/>
      </c>
      <c r="R42" s="28">
        <f>IF($A42="","",IF($P42&lt;&gt;"Completed","",IF(OR($G42="",$I42=""),"",IFERROR($I42*VLOOKUP($G42,Assumptions!$A$16:$B$25,2,FALSE),""))))</f>
        <v/>
      </c>
      <c r="S42" s="28">
        <f>IF($A42="","",IF($P42&lt;&gt;"Completed","",IF($K42="","",IFERROR($K42*Assumptions!$B$4,""))))</f>
        <v/>
      </c>
      <c r="T42" s="28">
        <f>IF($A42="","",IF($P42&lt;&gt;"Completed","",IF(OR($L42="",$N42="",$Q42="",$R42="",$S42=""),"",SUM($N42,$Q42:$S42))))</f>
        <v/>
      </c>
      <c r="U42" s="28">
        <f>IF(OR($L42="",$T42=""),"",$L42-$T42)</f>
        <v/>
      </c>
      <c r="V42" s="29">
        <f>IFERROR($U42/$L42,"")</f>
        <v/>
      </c>
    </row>
    <row r="43" ht="21" customHeight="1">
      <c r="A43" s="34" t="n"/>
      <c r="B43" s="19" t="n"/>
      <c r="C43" s="19" t="n"/>
      <c r="D43" s="19" t="n"/>
      <c r="E43" s="19" t="n"/>
      <c r="F43" s="19" t="n"/>
      <c r="G43" s="19" t="n"/>
      <c r="H43" s="19" t="n"/>
      <c r="I43" s="23" t="n"/>
      <c r="J43" s="23" t="n"/>
      <c r="K43" s="35" t="n"/>
      <c r="L43" s="25" t="n"/>
      <c r="M43" s="19" t="n"/>
      <c r="N43" s="25" t="n"/>
      <c r="O43" s="19" t="n"/>
      <c r="P43" s="19" t="n"/>
      <c r="Q43" s="26">
        <f>IF($A43="","",IF($P43&lt;&gt;"Completed","",IF(OR($F43="",$J43=""),"",IFERROR($J43*VLOOKUP($F43,Assumptions!$D$16:$E$25,2,FALSE),""))))</f>
        <v/>
      </c>
      <c r="R43" s="26">
        <f>IF($A43="","",IF($P43&lt;&gt;"Completed","",IF(OR($G43="",$I43=""),"",IFERROR($I43*VLOOKUP($G43,Assumptions!$A$16:$B$25,2,FALSE),""))))</f>
        <v/>
      </c>
      <c r="S43" s="26">
        <f>IF($A43="","",IF($P43&lt;&gt;"Completed","",IF($K43="","",IFERROR($K43*Assumptions!$B$4,""))))</f>
        <v/>
      </c>
      <c r="T43" s="26">
        <f>IF($A43="","",IF($P43&lt;&gt;"Completed","",IF(OR($L43="",$N43="",$Q43="",$R43="",$S43=""),"",SUM($N43,$Q43:$S43))))</f>
        <v/>
      </c>
      <c r="U43" s="26">
        <f>IF(OR($L43="",$T43=""),"",$L43-$T43)</f>
        <v/>
      </c>
      <c r="V43" s="27">
        <f>IFERROR($U43/$L43,"")</f>
        <v/>
      </c>
    </row>
    <row r="44" ht="21" customHeight="1">
      <c r="A44" s="34" t="n"/>
      <c r="B44" s="19" t="n"/>
      <c r="C44" s="19" t="n"/>
      <c r="D44" s="19" t="n"/>
      <c r="E44" s="19" t="n"/>
      <c r="F44" s="19" t="n"/>
      <c r="G44" s="19" t="n"/>
      <c r="H44" s="19" t="n"/>
      <c r="I44" s="23" t="n"/>
      <c r="J44" s="23" t="n"/>
      <c r="K44" s="35" t="n"/>
      <c r="L44" s="25" t="n"/>
      <c r="M44" s="19" t="n"/>
      <c r="N44" s="25" t="n"/>
      <c r="O44" s="19" t="n"/>
      <c r="P44" s="19" t="n"/>
      <c r="Q44" s="28">
        <f>IF($A44="","",IF($P44&lt;&gt;"Completed","",IF(OR($F44="",$J44=""),"",IFERROR($J44*VLOOKUP($F44,Assumptions!$D$16:$E$25,2,FALSE),""))))</f>
        <v/>
      </c>
      <c r="R44" s="28">
        <f>IF($A44="","",IF($P44&lt;&gt;"Completed","",IF(OR($G44="",$I44=""),"",IFERROR($I44*VLOOKUP($G44,Assumptions!$A$16:$B$25,2,FALSE),""))))</f>
        <v/>
      </c>
      <c r="S44" s="28">
        <f>IF($A44="","",IF($P44&lt;&gt;"Completed","",IF($K44="","",IFERROR($K44*Assumptions!$B$4,""))))</f>
        <v/>
      </c>
      <c r="T44" s="28">
        <f>IF($A44="","",IF($P44&lt;&gt;"Completed","",IF(OR($L44="",$N44="",$Q44="",$R44="",$S44=""),"",SUM($N44,$Q44:$S44))))</f>
        <v/>
      </c>
      <c r="U44" s="28">
        <f>IF(OR($L44="",$T44=""),"",$L44-$T44)</f>
        <v/>
      </c>
      <c r="V44" s="29">
        <f>IFERROR($U44/$L44,"")</f>
        <v/>
      </c>
    </row>
    <row r="45" ht="21" customHeight="1">
      <c r="A45" s="34" t="n"/>
      <c r="B45" s="19" t="n"/>
      <c r="C45" s="19" t="n"/>
      <c r="D45" s="19" t="n"/>
      <c r="E45" s="19" t="n"/>
      <c r="F45" s="19" t="n"/>
      <c r="G45" s="19" t="n"/>
      <c r="H45" s="19" t="n"/>
      <c r="I45" s="23" t="n"/>
      <c r="J45" s="23" t="n"/>
      <c r="K45" s="35" t="n"/>
      <c r="L45" s="25" t="n"/>
      <c r="M45" s="19" t="n"/>
      <c r="N45" s="25" t="n"/>
      <c r="O45" s="19" t="n"/>
      <c r="P45" s="19" t="n"/>
      <c r="Q45" s="26">
        <f>IF($A45="","",IF($P45&lt;&gt;"Completed","",IF(OR($F45="",$J45=""),"",IFERROR($J45*VLOOKUP($F45,Assumptions!$D$16:$E$25,2,FALSE),""))))</f>
        <v/>
      </c>
      <c r="R45" s="26">
        <f>IF($A45="","",IF($P45&lt;&gt;"Completed","",IF(OR($G45="",$I45=""),"",IFERROR($I45*VLOOKUP($G45,Assumptions!$A$16:$B$25,2,FALSE),""))))</f>
        <v/>
      </c>
      <c r="S45" s="26">
        <f>IF($A45="","",IF($P45&lt;&gt;"Completed","",IF($K45="","",IFERROR($K45*Assumptions!$B$4,""))))</f>
        <v/>
      </c>
      <c r="T45" s="26">
        <f>IF($A45="","",IF($P45&lt;&gt;"Completed","",IF(OR($L45="",$N45="",$Q45="",$R45="",$S45=""),"",SUM($N45,$Q45:$S45))))</f>
        <v/>
      </c>
      <c r="U45" s="26">
        <f>IF(OR($L45="",$T45=""),"",$L45-$T45)</f>
        <v/>
      </c>
      <c r="V45" s="27">
        <f>IFERROR($U45/$L45,"")</f>
        <v/>
      </c>
    </row>
    <row r="46" ht="21" customHeight="1">
      <c r="A46" s="34" t="n"/>
      <c r="B46" s="19" t="n"/>
      <c r="C46" s="19" t="n"/>
      <c r="D46" s="19" t="n"/>
      <c r="E46" s="19" t="n"/>
      <c r="F46" s="19" t="n"/>
      <c r="G46" s="19" t="n"/>
      <c r="H46" s="19" t="n"/>
      <c r="I46" s="23" t="n"/>
      <c r="J46" s="23" t="n"/>
      <c r="K46" s="35" t="n"/>
      <c r="L46" s="25" t="n"/>
      <c r="M46" s="19" t="n"/>
      <c r="N46" s="25" t="n"/>
      <c r="O46" s="19" t="n"/>
      <c r="P46" s="19" t="n"/>
      <c r="Q46" s="28">
        <f>IF($A46="","",IF($P46&lt;&gt;"Completed","",IF(OR($F46="",$J46=""),"",IFERROR($J46*VLOOKUP($F46,Assumptions!$D$16:$E$25,2,FALSE),""))))</f>
        <v/>
      </c>
      <c r="R46" s="28">
        <f>IF($A46="","",IF($P46&lt;&gt;"Completed","",IF(OR($G46="",$I46=""),"",IFERROR($I46*VLOOKUP($G46,Assumptions!$A$16:$B$25,2,FALSE),""))))</f>
        <v/>
      </c>
      <c r="S46" s="28">
        <f>IF($A46="","",IF($P46&lt;&gt;"Completed","",IF($K46="","",IFERROR($K46*Assumptions!$B$4,""))))</f>
        <v/>
      </c>
      <c r="T46" s="28">
        <f>IF($A46="","",IF($P46&lt;&gt;"Completed","",IF(OR($L46="",$N46="",$Q46="",$R46="",$S46=""),"",SUM($N46,$Q46:$S46))))</f>
        <v/>
      </c>
      <c r="U46" s="28">
        <f>IF(OR($L46="",$T46=""),"",$L46-$T46)</f>
        <v/>
      </c>
      <c r="V46" s="29">
        <f>IFERROR($U46/$L46,"")</f>
        <v/>
      </c>
    </row>
    <row r="47" ht="21" customHeight="1">
      <c r="A47" s="34" t="n"/>
      <c r="B47" s="19" t="n"/>
      <c r="C47" s="19" t="n"/>
      <c r="D47" s="19" t="n"/>
      <c r="E47" s="19" t="n"/>
      <c r="F47" s="19" t="n"/>
      <c r="G47" s="19" t="n"/>
      <c r="H47" s="19" t="n"/>
      <c r="I47" s="23" t="n"/>
      <c r="J47" s="23" t="n"/>
      <c r="K47" s="35" t="n"/>
      <c r="L47" s="25" t="n"/>
      <c r="M47" s="19" t="n"/>
      <c r="N47" s="25" t="n"/>
      <c r="O47" s="19" t="n"/>
      <c r="P47" s="19" t="n"/>
      <c r="Q47" s="26">
        <f>IF($A47="","",IF($P47&lt;&gt;"Completed","",IF(OR($F47="",$J47=""),"",IFERROR($J47*VLOOKUP($F47,Assumptions!$D$16:$E$25,2,FALSE),""))))</f>
        <v/>
      </c>
      <c r="R47" s="26">
        <f>IF($A47="","",IF($P47&lt;&gt;"Completed","",IF(OR($G47="",$I47=""),"",IFERROR($I47*VLOOKUP($G47,Assumptions!$A$16:$B$25,2,FALSE),""))))</f>
        <v/>
      </c>
      <c r="S47" s="26">
        <f>IF($A47="","",IF($P47&lt;&gt;"Completed","",IF($K47="","",IFERROR($K47*Assumptions!$B$4,""))))</f>
        <v/>
      </c>
      <c r="T47" s="26">
        <f>IF($A47="","",IF($P47&lt;&gt;"Completed","",IF(OR($L47="",$N47="",$Q47="",$R47="",$S47=""),"",SUM($N47,$Q47:$S47))))</f>
        <v/>
      </c>
      <c r="U47" s="26">
        <f>IF(OR($L47="",$T47=""),"",$L47-$T47)</f>
        <v/>
      </c>
      <c r="V47" s="27">
        <f>IFERROR($U47/$L47,"")</f>
        <v/>
      </c>
    </row>
    <row r="48" ht="21" customHeight="1">
      <c r="A48" s="34" t="n"/>
      <c r="B48" s="19" t="n"/>
      <c r="C48" s="19" t="n"/>
      <c r="D48" s="19" t="n"/>
      <c r="E48" s="19" t="n"/>
      <c r="F48" s="19" t="n"/>
      <c r="G48" s="19" t="n"/>
      <c r="H48" s="19" t="n"/>
      <c r="I48" s="23" t="n"/>
      <c r="J48" s="23" t="n"/>
      <c r="K48" s="35" t="n"/>
      <c r="L48" s="25" t="n"/>
      <c r="M48" s="19" t="n"/>
      <c r="N48" s="25" t="n"/>
      <c r="O48" s="19" t="n"/>
      <c r="P48" s="19" t="n"/>
      <c r="Q48" s="28">
        <f>IF($A48="","",IF($P48&lt;&gt;"Completed","",IF(OR($F48="",$J48=""),"",IFERROR($J48*VLOOKUP($F48,Assumptions!$D$16:$E$25,2,FALSE),""))))</f>
        <v/>
      </c>
      <c r="R48" s="28">
        <f>IF($A48="","",IF($P48&lt;&gt;"Completed","",IF(OR($G48="",$I48=""),"",IFERROR($I48*VLOOKUP($G48,Assumptions!$A$16:$B$25,2,FALSE),""))))</f>
        <v/>
      </c>
      <c r="S48" s="28">
        <f>IF($A48="","",IF($P48&lt;&gt;"Completed","",IF($K48="","",IFERROR($K48*Assumptions!$B$4,""))))</f>
        <v/>
      </c>
      <c r="T48" s="28">
        <f>IF($A48="","",IF($P48&lt;&gt;"Completed","",IF(OR($L48="",$N48="",$Q48="",$R48="",$S48=""),"",SUM($N48,$Q48:$S48))))</f>
        <v/>
      </c>
      <c r="U48" s="28">
        <f>IF(OR($L48="",$T48=""),"",$L48-$T48)</f>
        <v/>
      </c>
      <c r="V48" s="29">
        <f>IFERROR($U48/$L48,"")</f>
        <v/>
      </c>
    </row>
    <row r="49" ht="21" customHeight="1">
      <c r="A49" s="34" t="n"/>
      <c r="B49" s="19" t="n"/>
      <c r="C49" s="19" t="n"/>
      <c r="D49" s="19" t="n"/>
      <c r="E49" s="19" t="n"/>
      <c r="F49" s="19" t="n"/>
      <c r="G49" s="19" t="n"/>
      <c r="H49" s="19" t="n"/>
      <c r="I49" s="23" t="n"/>
      <c r="J49" s="23" t="n"/>
      <c r="K49" s="35" t="n"/>
      <c r="L49" s="25" t="n"/>
      <c r="M49" s="19" t="n"/>
      <c r="N49" s="25" t="n"/>
      <c r="O49" s="19" t="n"/>
      <c r="P49" s="19" t="n"/>
      <c r="Q49" s="26">
        <f>IF($A49="","",IF($P49&lt;&gt;"Completed","",IF(OR($F49="",$J49=""),"",IFERROR($J49*VLOOKUP($F49,Assumptions!$D$16:$E$25,2,FALSE),""))))</f>
        <v/>
      </c>
      <c r="R49" s="26">
        <f>IF($A49="","",IF($P49&lt;&gt;"Completed","",IF(OR($G49="",$I49=""),"",IFERROR($I49*VLOOKUP($G49,Assumptions!$A$16:$B$25,2,FALSE),""))))</f>
        <v/>
      </c>
      <c r="S49" s="26">
        <f>IF($A49="","",IF($P49&lt;&gt;"Completed","",IF($K49="","",IFERROR($K49*Assumptions!$B$4,""))))</f>
        <v/>
      </c>
      <c r="T49" s="26">
        <f>IF($A49="","",IF($P49&lt;&gt;"Completed","",IF(OR($L49="",$N49="",$Q49="",$R49="",$S49=""),"",SUM($N49,$Q49:$S49))))</f>
        <v/>
      </c>
      <c r="U49" s="26">
        <f>IF(OR($L49="",$T49=""),"",$L49-$T49)</f>
        <v/>
      </c>
      <c r="V49" s="27">
        <f>IFERROR($U49/$L49,"")</f>
        <v/>
      </c>
    </row>
    <row r="50" ht="21" customHeight="1">
      <c r="A50" s="34" t="n"/>
      <c r="B50" s="19" t="n"/>
      <c r="C50" s="19" t="n"/>
      <c r="D50" s="19" t="n"/>
      <c r="E50" s="19" t="n"/>
      <c r="F50" s="19" t="n"/>
      <c r="G50" s="19" t="n"/>
      <c r="H50" s="19" t="n"/>
      <c r="I50" s="23" t="n"/>
      <c r="J50" s="23" t="n"/>
      <c r="K50" s="35" t="n"/>
      <c r="L50" s="25" t="n"/>
      <c r="M50" s="19" t="n"/>
      <c r="N50" s="25" t="n"/>
      <c r="O50" s="19" t="n"/>
      <c r="P50" s="19" t="n"/>
      <c r="Q50" s="28">
        <f>IF($A50="","",IF($P50&lt;&gt;"Completed","",IF(OR($F50="",$J50=""),"",IFERROR($J50*VLOOKUP($F50,Assumptions!$D$16:$E$25,2,FALSE),""))))</f>
        <v/>
      </c>
      <c r="R50" s="28">
        <f>IF($A50="","",IF($P50&lt;&gt;"Completed","",IF(OR($G50="",$I50=""),"",IFERROR($I50*VLOOKUP($G50,Assumptions!$A$16:$B$25,2,FALSE),""))))</f>
        <v/>
      </c>
      <c r="S50" s="28">
        <f>IF($A50="","",IF($P50&lt;&gt;"Completed","",IF($K50="","",IFERROR($K50*Assumptions!$B$4,""))))</f>
        <v/>
      </c>
      <c r="T50" s="28">
        <f>IF($A50="","",IF($P50&lt;&gt;"Completed","",IF(OR($L50="",$N50="",$Q50="",$R50="",$S50=""),"",SUM($N50,$Q50:$S50))))</f>
        <v/>
      </c>
      <c r="U50" s="28">
        <f>IF(OR($L50="",$T50=""),"",$L50-$T50)</f>
        <v/>
      </c>
      <c r="V50" s="29">
        <f>IFERROR($U50/$L50,"")</f>
        <v/>
      </c>
    </row>
    <row r="51" ht="21" customHeight="1">
      <c r="A51" s="34" t="n"/>
      <c r="B51" s="19" t="n"/>
      <c r="C51" s="19" t="n"/>
      <c r="D51" s="19" t="n"/>
      <c r="E51" s="19" t="n"/>
      <c r="F51" s="19" t="n"/>
      <c r="G51" s="19" t="n"/>
      <c r="H51" s="19" t="n"/>
      <c r="I51" s="23" t="n"/>
      <c r="J51" s="23" t="n"/>
      <c r="K51" s="35" t="n"/>
      <c r="L51" s="25" t="n"/>
      <c r="M51" s="19" t="n"/>
      <c r="N51" s="25" t="n"/>
      <c r="O51" s="19" t="n"/>
      <c r="P51" s="19" t="n"/>
      <c r="Q51" s="26">
        <f>IF($A51="","",IF($P51&lt;&gt;"Completed","",IF(OR($F51="",$J51=""),"",IFERROR($J51*VLOOKUP($F51,Assumptions!$D$16:$E$25,2,FALSE),""))))</f>
        <v/>
      </c>
      <c r="R51" s="26">
        <f>IF($A51="","",IF($P51&lt;&gt;"Completed","",IF(OR($G51="",$I51=""),"",IFERROR($I51*VLOOKUP($G51,Assumptions!$A$16:$B$25,2,FALSE),""))))</f>
        <v/>
      </c>
      <c r="S51" s="26">
        <f>IF($A51="","",IF($P51&lt;&gt;"Completed","",IF($K51="","",IFERROR($K51*Assumptions!$B$4,""))))</f>
        <v/>
      </c>
      <c r="T51" s="26">
        <f>IF($A51="","",IF($P51&lt;&gt;"Completed","",IF(OR($L51="",$N51="",$Q51="",$R51="",$S51=""),"",SUM($N51,$Q51:$S51))))</f>
        <v/>
      </c>
      <c r="U51" s="26">
        <f>IF(OR($L51="",$T51=""),"",$L51-$T51)</f>
        <v/>
      </c>
      <c r="V51" s="27">
        <f>IFERROR($U51/$L51,"")</f>
        <v/>
      </c>
    </row>
    <row r="52" ht="21" customHeight="1">
      <c r="A52" s="34" t="n"/>
      <c r="B52" s="19" t="n"/>
      <c r="C52" s="19" t="n"/>
      <c r="D52" s="19" t="n"/>
      <c r="E52" s="19" t="n"/>
      <c r="F52" s="19" t="n"/>
      <c r="G52" s="19" t="n"/>
      <c r="H52" s="19" t="n"/>
      <c r="I52" s="23" t="n"/>
      <c r="J52" s="23" t="n"/>
      <c r="K52" s="35" t="n"/>
      <c r="L52" s="25" t="n"/>
      <c r="M52" s="19" t="n"/>
      <c r="N52" s="25" t="n"/>
      <c r="O52" s="19" t="n"/>
      <c r="P52" s="19" t="n"/>
      <c r="Q52" s="28">
        <f>IF($A52="","",IF($P52&lt;&gt;"Completed","",IF(OR($F52="",$J52=""),"",IFERROR($J52*VLOOKUP($F52,Assumptions!$D$16:$E$25,2,FALSE),""))))</f>
        <v/>
      </c>
      <c r="R52" s="28">
        <f>IF($A52="","",IF($P52&lt;&gt;"Completed","",IF(OR($G52="",$I52=""),"",IFERROR($I52*VLOOKUP($G52,Assumptions!$A$16:$B$25,2,FALSE),""))))</f>
        <v/>
      </c>
      <c r="S52" s="28">
        <f>IF($A52="","",IF($P52&lt;&gt;"Completed","",IF($K52="","",IFERROR($K52*Assumptions!$B$4,""))))</f>
        <v/>
      </c>
      <c r="T52" s="28">
        <f>IF($A52="","",IF($P52&lt;&gt;"Completed","",IF(OR($L52="",$N52="",$Q52="",$R52="",$S52=""),"",SUM($N52,$Q52:$S52))))</f>
        <v/>
      </c>
      <c r="U52" s="28">
        <f>IF(OR($L52="",$T52=""),"",$L52-$T52)</f>
        <v/>
      </c>
      <c r="V52" s="29">
        <f>IFERROR($U52/$L52,"")</f>
        <v/>
      </c>
    </row>
    <row r="53" ht="21" customHeight="1">
      <c r="A53" s="34" t="n"/>
      <c r="B53" s="19" t="n"/>
      <c r="C53" s="19" t="n"/>
      <c r="D53" s="19" t="n"/>
      <c r="E53" s="19" t="n"/>
      <c r="F53" s="19" t="n"/>
      <c r="G53" s="19" t="n"/>
      <c r="H53" s="19" t="n"/>
      <c r="I53" s="23" t="n"/>
      <c r="J53" s="23" t="n"/>
      <c r="K53" s="35" t="n"/>
      <c r="L53" s="25" t="n"/>
      <c r="M53" s="19" t="n"/>
      <c r="N53" s="25" t="n"/>
      <c r="O53" s="19" t="n"/>
      <c r="P53" s="19" t="n"/>
      <c r="Q53" s="26">
        <f>IF($A53="","",IF($P53&lt;&gt;"Completed","",IF(OR($F53="",$J53=""),"",IFERROR($J53*VLOOKUP($F53,Assumptions!$D$16:$E$25,2,FALSE),""))))</f>
        <v/>
      </c>
      <c r="R53" s="26">
        <f>IF($A53="","",IF($P53&lt;&gt;"Completed","",IF(OR($G53="",$I53=""),"",IFERROR($I53*VLOOKUP($G53,Assumptions!$A$16:$B$25,2,FALSE),""))))</f>
        <v/>
      </c>
      <c r="S53" s="26">
        <f>IF($A53="","",IF($P53&lt;&gt;"Completed","",IF($K53="","",IFERROR($K53*Assumptions!$B$4,""))))</f>
        <v/>
      </c>
      <c r="T53" s="26">
        <f>IF($A53="","",IF($P53&lt;&gt;"Completed","",IF(OR($L53="",$N53="",$Q53="",$R53="",$S53=""),"",SUM($N53,$Q53:$S53))))</f>
        <v/>
      </c>
      <c r="U53" s="26">
        <f>IF(OR($L53="",$T53=""),"",$L53-$T53)</f>
        <v/>
      </c>
      <c r="V53" s="27">
        <f>IFERROR($U53/$L53,"")</f>
        <v/>
      </c>
    </row>
    <row r="54" ht="21" customHeight="1">
      <c r="A54" s="34" t="n"/>
      <c r="B54" s="19" t="n"/>
      <c r="C54" s="19" t="n"/>
      <c r="D54" s="19" t="n"/>
      <c r="E54" s="19" t="n"/>
      <c r="F54" s="19" t="n"/>
      <c r="G54" s="19" t="n"/>
      <c r="H54" s="19" t="n"/>
      <c r="I54" s="23" t="n"/>
      <c r="J54" s="23" t="n"/>
      <c r="K54" s="35" t="n"/>
      <c r="L54" s="25" t="n"/>
      <c r="M54" s="19" t="n"/>
      <c r="N54" s="25" t="n"/>
      <c r="O54" s="19" t="n"/>
      <c r="P54" s="19" t="n"/>
      <c r="Q54" s="28">
        <f>IF($A54="","",IF($P54&lt;&gt;"Completed","",IF(OR($F54="",$J54=""),"",IFERROR($J54*VLOOKUP($F54,Assumptions!$D$16:$E$25,2,FALSE),""))))</f>
        <v/>
      </c>
      <c r="R54" s="28">
        <f>IF($A54="","",IF($P54&lt;&gt;"Completed","",IF(OR($G54="",$I54=""),"",IFERROR($I54*VLOOKUP($G54,Assumptions!$A$16:$B$25,2,FALSE),""))))</f>
        <v/>
      </c>
      <c r="S54" s="28">
        <f>IF($A54="","",IF($P54&lt;&gt;"Completed","",IF($K54="","",IFERROR($K54*Assumptions!$B$4,""))))</f>
        <v/>
      </c>
      <c r="T54" s="28">
        <f>IF($A54="","",IF($P54&lt;&gt;"Completed","",IF(OR($L54="",$N54="",$Q54="",$R54="",$S54=""),"",SUM($N54,$Q54:$S54))))</f>
        <v/>
      </c>
      <c r="U54" s="28">
        <f>IF(OR($L54="",$T54=""),"",$L54-$T54)</f>
        <v/>
      </c>
      <c r="V54" s="29">
        <f>IFERROR($U54/$L54,"")</f>
        <v/>
      </c>
    </row>
    <row r="55" ht="21" customHeight="1">
      <c r="A55" s="34" t="n"/>
      <c r="B55" s="19" t="n"/>
      <c r="C55" s="19" t="n"/>
      <c r="D55" s="19" t="n"/>
      <c r="E55" s="19" t="n"/>
      <c r="F55" s="19" t="n"/>
      <c r="G55" s="19" t="n"/>
      <c r="H55" s="19" t="n"/>
      <c r="I55" s="23" t="n"/>
      <c r="J55" s="23" t="n"/>
      <c r="K55" s="35" t="n"/>
      <c r="L55" s="25" t="n"/>
      <c r="M55" s="19" t="n"/>
      <c r="N55" s="25" t="n"/>
      <c r="O55" s="19" t="n"/>
      <c r="P55" s="19" t="n"/>
      <c r="Q55" s="26">
        <f>IF($A55="","",IF($P55&lt;&gt;"Completed","",IF(OR($F55="",$J55=""),"",IFERROR($J55*VLOOKUP($F55,Assumptions!$D$16:$E$25,2,FALSE),""))))</f>
        <v/>
      </c>
      <c r="R55" s="26">
        <f>IF($A55="","",IF($P55&lt;&gt;"Completed","",IF(OR($G55="",$I55=""),"",IFERROR($I55*VLOOKUP($G55,Assumptions!$A$16:$B$25,2,FALSE),""))))</f>
        <v/>
      </c>
      <c r="S55" s="26">
        <f>IF($A55="","",IF($P55&lt;&gt;"Completed","",IF($K55="","",IFERROR($K55*Assumptions!$B$4,""))))</f>
        <v/>
      </c>
      <c r="T55" s="26">
        <f>IF($A55="","",IF($P55&lt;&gt;"Completed","",IF(OR($L55="",$N55="",$Q55="",$R55="",$S55=""),"",SUM($N55,$Q55:$S55))))</f>
        <v/>
      </c>
      <c r="U55" s="26">
        <f>IF(OR($L55="",$T55=""),"",$L55-$T55)</f>
        <v/>
      </c>
      <c r="V55" s="27">
        <f>IFERROR($U55/$L55,"")</f>
        <v/>
      </c>
    </row>
    <row r="56" ht="21" customHeight="1">
      <c r="A56" s="34" t="n"/>
      <c r="B56" s="19" t="n"/>
      <c r="C56" s="19" t="n"/>
      <c r="D56" s="19" t="n"/>
      <c r="E56" s="19" t="n"/>
      <c r="F56" s="19" t="n"/>
      <c r="G56" s="19" t="n"/>
      <c r="H56" s="19" t="n"/>
      <c r="I56" s="23" t="n"/>
      <c r="J56" s="23" t="n"/>
      <c r="K56" s="35" t="n"/>
      <c r="L56" s="25" t="n"/>
      <c r="M56" s="19" t="n"/>
      <c r="N56" s="25" t="n"/>
      <c r="O56" s="19" t="n"/>
      <c r="P56" s="19" t="n"/>
      <c r="Q56" s="28">
        <f>IF($A56="","",IF($P56&lt;&gt;"Completed","",IF(OR($F56="",$J56=""),"",IFERROR($J56*VLOOKUP($F56,Assumptions!$D$16:$E$25,2,FALSE),""))))</f>
        <v/>
      </c>
      <c r="R56" s="28">
        <f>IF($A56="","",IF($P56&lt;&gt;"Completed","",IF(OR($G56="",$I56=""),"",IFERROR($I56*VLOOKUP($G56,Assumptions!$A$16:$B$25,2,FALSE),""))))</f>
        <v/>
      </c>
      <c r="S56" s="28">
        <f>IF($A56="","",IF($P56&lt;&gt;"Completed","",IF($K56="","",IFERROR($K56*Assumptions!$B$4,""))))</f>
        <v/>
      </c>
      <c r="T56" s="28">
        <f>IF($A56="","",IF($P56&lt;&gt;"Completed","",IF(OR($L56="",$N56="",$Q56="",$R56="",$S56=""),"",SUM($N56,$Q56:$S56))))</f>
        <v/>
      </c>
      <c r="U56" s="28">
        <f>IF(OR($L56="",$T56=""),"",$L56-$T56)</f>
        <v/>
      </c>
      <c r="V56" s="29">
        <f>IFERROR($U56/$L56,"")</f>
        <v/>
      </c>
    </row>
    <row r="57" ht="21" customHeight="1">
      <c r="A57" s="34" t="n"/>
      <c r="B57" s="19" t="n"/>
      <c r="C57" s="19" t="n"/>
      <c r="D57" s="19" t="n"/>
      <c r="E57" s="19" t="n"/>
      <c r="F57" s="19" t="n"/>
      <c r="G57" s="19" t="n"/>
      <c r="H57" s="19" t="n"/>
      <c r="I57" s="23" t="n"/>
      <c r="J57" s="23" t="n"/>
      <c r="K57" s="35" t="n"/>
      <c r="L57" s="25" t="n"/>
      <c r="M57" s="19" t="n"/>
      <c r="N57" s="25" t="n"/>
      <c r="O57" s="19" t="n"/>
      <c r="P57" s="19" t="n"/>
      <c r="Q57" s="26">
        <f>IF($A57="","",IF($P57&lt;&gt;"Completed","",IF(OR($F57="",$J57=""),"",IFERROR($J57*VLOOKUP($F57,Assumptions!$D$16:$E$25,2,FALSE),""))))</f>
        <v/>
      </c>
      <c r="R57" s="26">
        <f>IF($A57="","",IF($P57&lt;&gt;"Completed","",IF(OR($G57="",$I57=""),"",IFERROR($I57*VLOOKUP($G57,Assumptions!$A$16:$B$25,2,FALSE),""))))</f>
        <v/>
      </c>
      <c r="S57" s="26">
        <f>IF($A57="","",IF($P57&lt;&gt;"Completed","",IF($K57="","",IFERROR($K57*Assumptions!$B$4,""))))</f>
        <v/>
      </c>
      <c r="T57" s="26">
        <f>IF($A57="","",IF($P57&lt;&gt;"Completed","",IF(OR($L57="",$N57="",$Q57="",$R57="",$S57=""),"",SUM($N57,$Q57:$S57))))</f>
        <v/>
      </c>
      <c r="U57" s="26">
        <f>IF(OR($L57="",$T57=""),"",$L57-$T57)</f>
        <v/>
      </c>
      <c r="V57" s="27">
        <f>IFERROR($U57/$L57,"")</f>
        <v/>
      </c>
    </row>
    <row r="58" ht="21" customHeight="1">
      <c r="A58" s="34" t="n"/>
      <c r="B58" s="19" t="n"/>
      <c r="C58" s="19" t="n"/>
      <c r="D58" s="19" t="n"/>
      <c r="E58" s="19" t="n"/>
      <c r="F58" s="19" t="n"/>
      <c r="G58" s="19" t="n"/>
      <c r="H58" s="19" t="n"/>
      <c r="I58" s="23" t="n"/>
      <c r="J58" s="23" t="n"/>
      <c r="K58" s="35" t="n"/>
      <c r="L58" s="25" t="n"/>
      <c r="M58" s="19" t="n"/>
      <c r="N58" s="25" t="n"/>
      <c r="O58" s="19" t="n"/>
      <c r="P58" s="19" t="n"/>
      <c r="Q58" s="28">
        <f>IF($A58="","",IF($P58&lt;&gt;"Completed","",IF(OR($F58="",$J58=""),"",IFERROR($J58*VLOOKUP($F58,Assumptions!$D$16:$E$25,2,FALSE),""))))</f>
        <v/>
      </c>
      <c r="R58" s="28">
        <f>IF($A58="","",IF($P58&lt;&gt;"Completed","",IF(OR($G58="",$I58=""),"",IFERROR($I58*VLOOKUP($G58,Assumptions!$A$16:$B$25,2,FALSE),""))))</f>
        <v/>
      </c>
      <c r="S58" s="28">
        <f>IF($A58="","",IF($P58&lt;&gt;"Completed","",IF($K58="","",IFERROR($K58*Assumptions!$B$4,""))))</f>
        <v/>
      </c>
      <c r="T58" s="28">
        <f>IF($A58="","",IF($P58&lt;&gt;"Completed","",IF(OR($L58="",$N58="",$Q58="",$R58="",$S58=""),"",SUM($N58,$Q58:$S58))))</f>
        <v/>
      </c>
      <c r="U58" s="28">
        <f>IF(OR($L58="",$T58=""),"",$L58-$T58)</f>
        <v/>
      </c>
      <c r="V58" s="29">
        <f>IFERROR($U58/$L58,"")</f>
        <v/>
      </c>
    </row>
    <row r="59" ht="21" customHeight="1">
      <c r="A59" s="34" t="n"/>
      <c r="B59" s="19" t="n"/>
      <c r="C59" s="19" t="n"/>
      <c r="D59" s="19" t="n"/>
      <c r="E59" s="19" t="n"/>
      <c r="F59" s="19" t="n"/>
      <c r="G59" s="19" t="n"/>
      <c r="H59" s="19" t="n"/>
      <c r="I59" s="23" t="n"/>
      <c r="J59" s="23" t="n"/>
      <c r="K59" s="35" t="n"/>
      <c r="L59" s="25" t="n"/>
      <c r="M59" s="19" t="n"/>
      <c r="N59" s="25" t="n"/>
      <c r="O59" s="19" t="n"/>
      <c r="P59" s="19" t="n"/>
      <c r="Q59" s="26">
        <f>IF($A59="","",IF($P59&lt;&gt;"Completed","",IF(OR($F59="",$J59=""),"",IFERROR($J59*VLOOKUP($F59,Assumptions!$D$16:$E$25,2,FALSE),""))))</f>
        <v/>
      </c>
      <c r="R59" s="26">
        <f>IF($A59="","",IF($P59&lt;&gt;"Completed","",IF(OR($G59="",$I59=""),"",IFERROR($I59*VLOOKUP($G59,Assumptions!$A$16:$B$25,2,FALSE),""))))</f>
        <v/>
      </c>
      <c r="S59" s="26">
        <f>IF($A59="","",IF($P59&lt;&gt;"Completed","",IF($K59="","",IFERROR($K59*Assumptions!$B$4,""))))</f>
        <v/>
      </c>
      <c r="T59" s="26">
        <f>IF($A59="","",IF($P59&lt;&gt;"Completed","",IF(OR($L59="",$N59="",$Q59="",$R59="",$S59=""),"",SUM($N59,$Q59:$S59))))</f>
        <v/>
      </c>
      <c r="U59" s="26">
        <f>IF(OR($L59="",$T59=""),"",$L59-$T59)</f>
        <v/>
      </c>
      <c r="V59" s="27">
        <f>IFERROR($U59/$L59,"")</f>
        <v/>
      </c>
    </row>
    <row r="60" ht="21" customHeight="1">
      <c r="A60" s="34" t="n"/>
      <c r="B60" s="19" t="n"/>
      <c r="C60" s="19" t="n"/>
      <c r="D60" s="19" t="n"/>
      <c r="E60" s="19" t="n"/>
      <c r="F60" s="19" t="n"/>
      <c r="G60" s="19" t="n"/>
      <c r="H60" s="19" t="n"/>
      <c r="I60" s="23" t="n"/>
      <c r="J60" s="23" t="n"/>
      <c r="K60" s="35" t="n"/>
      <c r="L60" s="25" t="n"/>
      <c r="M60" s="19" t="n"/>
      <c r="N60" s="25" t="n"/>
      <c r="O60" s="19" t="n"/>
      <c r="P60" s="19" t="n"/>
      <c r="Q60" s="28">
        <f>IF($A60="","",IF($P60&lt;&gt;"Completed","",IF(OR($F60="",$J60=""),"",IFERROR($J60*VLOOKUP($F60,Assumptions!$D$16:$E$25,2,FALSE),""))))</f>
        <v/>
      </c>
      <c r="R60" s="28">
        <f>IF($A60="","",IF($P60&lt;&gt;"Completed","",IF(OR($G60="",$I60=""),"",IFERROR($I60*VLOOKUP($G60,Assumptions!$A$16:$B$25,2,FALSE),""))))</f>
        <v/>
      </c>
      <c r="S60" s="28">
        <f>IF($A60="","",IF($P60&lt;&gt;"Completed","",IF($K60="","",IFERROR($K60*Assumptions!$B$4,""))))</f>
        <v/>
      </c>
      <c r="T60" s="28">
        <f>IF($A60="","",IF($P60&lt;&gt;"Completed","",IF(OR($L60="",$N60="",$Q60="",$R60="",$S60=""),"",SUM($N60,$Q60:$S60))))</f>
        <v/>
      </c>
      <c r="U60" s="28">
        <f>IF(OR($L60="",$T60=""),"",$L60-$T60)</f>
        <v/>
      </c>
      <c r="V60" s="29">
        <f>IFERROR($U60/$L60,"")</f>
        <v/>
      </c>
    </row>
    <row r="61" ht="21" customHeight="1">
      <c r="A61" s="34" t="n"/>
      <c r="B61" s="19" t="n"/>
      <c r="C61" s="19" t="n"/>
      <c r="D61" s="19" t="n"/>
      <c r="E61" s="19" t="n"/>
      <c r="F61" s="19" t="n"/>
      <c r="G61" s="19" t="n"/>
      <c r="H61" s="19" t="n"/>
      <c r="I61" s="23" t="n"/>
      <c r="J61" s="23" t="n"/>
      <c r="K61" s="35" t="n"/>
      <c r="L61" s="25" t="n"/>
      <c r="M61" s="19" t="n"/>
      <c r="N61" s="25" t="n"/>
      <c r="O61" s="19" t="n"/>
      <c r="P61" s="19" t="n"/>
      <c r="Q61" s="26">
        <f>IF($A61="","",IF($P61&lt;&gt;"Completed","",IF(OR($F61="",$J61=""),"",IFERROR($J61*VLOOKUP($F61,Assumptions!$D$16:$E$25,2,FALSE),""))))</f>
        <v/>
      </c>
      <c r="R61" s="26">
        <f>IF($A61="","",IF($P61&lt;&gt;"Completed","",IF(OR($G61="",$I61=""),"",IFERROR($I61*VLOOKUP($G61,Assumptions!$A$16:$B$25,2,FALSE),""))))</f>
        <v/>
      </c>
      <c r="S61" s="26">
        <f>IF($A61="","",IF($P61&lt;&gt;"Completed","",IF($K61="","",IFERROR($K61*Assumptions!$B$4,""))))</f>
        <v/>
      </c>
      <c r="T61" s="26">
        <f>IF($A61="","",IF($P61&lt;&gt;"Completed","",IF(OR($L61="",$N61="",$Q61="",$R61="",$S61=""),"",SUM($N61,$Q61:$S61))))</f>
        <v/>
      </c>
      <c r="U61" s="26">
        <f>IF(OR($L61="",$T61=""),"",$L61-$T61)</f>
        <v/>
      </c>
      <c r="V61" s="27">
        <f>IFERROR($U61/$L61,"")</f>
        <v/>
      </c>
    </row>
    <row r="62" ht="21" customHeight="1">
      <c r="A62" s="34" t="n"/>
      <c r="B62" s="19" t="n"/>
      <c r="C62" s="19" t="n"/>
      <c r="D62" s="19" t="n"/>
      <c r="E62" s="19" t="n"/>
      <c r="F62" s="19" t="n"/>
      <c r="G62" s="19" t="n"/>
      <c r="H62" s="19" t="n"/>
      <c r="I62" s="23" t="n"/>
      <c r="J62" s="23" t="n"/>
      <c r="K62" s="35" t="n"/>
      <c r="L62" s="25" t="n"/>
      <c r="M62" s="19" t="n"/>
      <c r="N62" s="25" t="n"/>
      <c r="O62" s="19" t="n"/>
      <c r="P62" s="19" t="n"/>
      <c r="Q62" s="28">
        <f>IF($A62="","",IF($P62&lt;&gt;"Completed","",IF(OR($F62="",$J62=""),"",IFERROR($J62*VLOOKUP($F62,Assumptions!$D$16:$E$25,2,FALSE),""))))</f>
        <v/>
      </c>
      <c r="R62" s="28">
        <f>IF($A62="","",IF($P62&lt;&gt;"Completed","",IF(OR($G62="",$I62=""),"",IFERROR($I62*VLOOKUP($G62,Assumptions!$A$16:$B$25,2,FALSE),""))))</f>
        <v/>
      </c>
      <c r="S62" s="28">
        <f>IF($A62="","",IF($P62&lt;&gt;"Completed","",IF($K62="","",IFERROR($K62*Assumptions!$B$4,""))))</f>
        <v/>
      </c>
      <c r="T62" s="28">
        <f>IF($A62="","",IF($P62&lt;&gt;"Completed","",IF(OR($L62="",$N62="",$Q62="",$R62="",$S62=""),"",SUM($N62,$Q62:$S62))))</f>
        <v/>
      </c>
      <c r="U62" s="28">
        <f>IF(OR($L62="",$T62=""),"",$L62-$T62)</f>
        <v/>
      </c>
      <c r="V62" s="29">
        <f>IFERROR($U62/$L62,"")</f>
        <v/>
      </c>
    </row>
    <row r="63" ht="21" customHeight="1">
      <c r="A63" s="34" t="n"/>
      <c r="B63" s="19" t="n"/>
      <c r="C63" s="19" t="n"/>
      <c r="D63" s="19" t="n"/>
      <c r="E63" s="19" t="n"/>
      <c r="F63" s="19" t="n"/>
      <c r="G63" s="19" t="n"/>
      <c r="H63" s="19" t="n"/>
      <c r="I63" s="23" t="n"/>
      <c r="J63" s="23" t="n"/>
      <c r="K63" s="35" t="n"/>
      <c r="L63" s="25" t="n"/>
      <c r="M63" s="19" t="n"/>
      <c r="N63" s="25" t="n"/>
      <c r="O63" s="19" t="n"/>
      <c r="P63" s="19" t="n"/>
      <c r="Q63" s="26">
        <f>IF($A63="","",IF($P63&lt;&gt;"Completed","",IF(OR($F63="",$J63=""),"",IFERROR($J63*VLOOKUP($F63,Assumptions!$D$16:$E$25,2,FALSE),""))))</f>
        <v/>
      </c>
      <c r="R63" s="26">
        <f>IF($A63="","",IF($P63&lt;&gt;"Completed","",IF(OR($G63="",$I63=""),"",IFERROR($I63*VLOOKUP($G63,Assumptions!$A$16:$B$25,2,FALSE),""))))</f>
        <v/>
      </c>
      <c r="S63" s="26">
        <f>IF($A63="","",IF($P63&lt;&gt;"Completed","",IF($K63="","",IFERROR($K63*Assumptions!$B$4,""))))</f>
        <v/>
      </c>
      <c r="T63" s="26">
        <f>IF($A63="","",IF($P63&lt;&gt;"Completed","",IF(OR($L63="",$N63="",$Q63="",$R63="",$S63=""),"",SUM($N63,$Q63:$S63))))</f>
        <v/>
      </c>
      <c r="U63" s="26">
        <f>IF(OR($L63="",$T63=""),"",$L63-$T63)</f>
        <v/>
      </c>
      <c r="V63" s="27">
        <f>IFERROR($U63/$L63,"")</f>
        <v/>
      </c>
    </row>
    <row r="64" ht="21" customHeight="1">
      <c r="A64" s="34" t="n"/>
      <c r="B64" s="19" t="n"/>
      <c r="C64" s="19" t="n"/>
      <c r="D64" s="19" t="n"/>
      <c r="E64" s="19" t="n"/>
      <c r="F64" s="19" t="n"/>
      <c r="G64" s="19" t="n"/>
      <c r="H64" s="19" t="n"/>
      <c r="I64" s="23" t="n"/>
      <c r="J64" s="23" t="n"/>
      <c r="K64" s="35" t="n"/>
      <c r="L64" s="25" t="n"/>
      <c r="M64" s="19" t="n"/>
      <c r="N64" s="25" t="n"/>
      <c r="O64" s="19" t="n"/>
      <c r="P64" s="19" t="n"/>
      <c r="Q64" s="28">
        <f>IF($A64="","",IF($P64&lt;&gt;"Completed","",IF(OR($F64="",$J64=""),"",IFERROR($J64*VLOOKUP($F64,Assumptions!$D$16:$E$25,2,FALSE),""))))</f>
        <v/>
      </c>
      <c r="R64" s="28">
        <f>IF($A64="","",IF($P64&lt;&gt;"Completed","",IF(OR($G64="",$I64=""),"",IFERROR($I64*VLOOKUP($G64,Assumptions!$A$16:$B$25,2,FALSE),""))))</f>
        <v/>
      </c>
      <c r="S64" s="28">
        <f>IF($A64="","",IF($P64&lt;&gt;"Completed","",IF($K64="","",IFERROR($K64*Assumptions!$B$4,""))))</f>
        <v/>
      </c>
      <c r="T64" s="28">
        <f>IF($A64="","",IF($P64&lt;&gt;"Completed","",IF(OR($L64="",$N64="",$Q64="",$R64="",$S64=""),"",SUM($N64,$Q64:$S64))))</f>
        <v/>
      </c>
      <c r="U64" s="28">
        <f>IF(OR($L64="",$T64=""),"",$L64-$T64)</f>
        <v/>
      </c>
      <c r="V64" s="29">
        <f>IFERROR($U64/$L64,"")</f>
        <v/>
      </c>
    </row>
    <row r="65" ht="21" customHeight="1">
      <c r="A65" s="34" t="n"/>
      <c r="B65" s="19" t="n"/>
      <c r="C65" s="19" t="n"/>
      <c r="D65" s="19" t="n"/>
      <c r="E65" s="19" t="n"/>
      <c r="F65" s="19" t="n"/>
      <c r="G65" s="19" t="n"/>
      <c r="H65" s="19" t="n"/>
      <c r="I65" s="23" t="n"/>
      <c r="J65" s="23" t="n"/>
      <c r="K65" s="35" t="n"/>
      <c r="L65" s="25" t="n"/>
      <c r="M65" s="19" t="n"/>
      <c r="N65" s="25" t="n"/>
      <c r="O65" s="19" t="n"/>
      <c r="P65" s="19" t="n"/>
      <c r="Q65" s="26">
        <f>IF($A65="","",IF($P65&lt;&gt;"Completed","",IF(OR($F65="",$J65=""),"",IFERROR($J65*VLOOKUP($F65,Assumptions!$D$16:$E$25,2,FALSE),""))))</f>
        <v/>
      </c>
      <c r="R65" s="26">
        <f>IF($A65="","",IF($P65&lt;&gt;"Completed","",IF(OR($G65="",$I65=""),"",IFERROR($I65*VLOOKUP($G65,Assumptions!$A$16:$B$25,2,FALSE),""))))</f>
        <v/>
      </c>
      <c r="S65" s="26">
        <f>IF($A65="","",IF($P65&lt;&gt;"Completed","",IF($K65="","",IFERROR($K65*Assumptions!$B$4,""))))</f>
        <v/>
      </c>
      <c r="T65" s="26">
        <f>IF($A65="","",IF($P65&lt;&gt;"Completed","",IF(OR($L65="",$N65="",$Q65="",$R65="",$S65=""),"",SUM($N65,$Q65:$S65))))</f>
        <v/>
      </c>
      <c r="U65" s="26">
        <f>IF(OR($L65="",$T65=""),"",$L65-$T65)</f>
        <v/>
      </c>
      <c r="V65" s="27">
        <f>IFERROR($U65/$L65,"")</f>
        <v/>
      </c>
    </row>
    <row r="66" ht="21" customHeight="1">
      <c r="A66" s="34" t="n"/>
      <c r="B66" s="19" t="n"/>
      <c r="C66" s="19" t="n"/>
      <c r="D66" s="19" t="n"/>
      <c r="E66" s="19" t="n"/>
      <c r="F66" s="19" t="n"/>
      <c r="G66" s="19" t="n"/>
      <c r="H66" s="19" t="n"/>
      <c r="I66" s="23" t="n"/>
      <c r="J66" s="23" t="n"/>
      <c r="K66" s="35" t="n"/>
      <c r="L66" s="25" t="n"/>
      <c r="M66" s="19" t="n"/>
      <c r="N66" s="25" t="n"/>
      <c r="O66" s="19" t="n"/>
      <c r="P66" s="19" t="n"/>
      <c r="Q66" s="28">
        <f>IF($A66="","",IF($P66&lt;&gt;"Completed","",IF(OR($F66="",$J66=""),"",IFERROR($J66*VLOOKUP($F66,Assumptions!$D$16:$E$25,2,FALSE),""))))</f>
        <v/>
      </c>
      <c r="R66" s="28">
        <f>IF($A66="","",IF($P66&lt;&gt;"Completed","",IF(OR($G66="",$I66=""),"",IFERROR($I66*VLOOKUP($G66,Assumptions!$A$16:$B$25,2,FALSE),""))))</f>
        <v/>
      </c>
      <c r="S66" s="28">
        <f>IF($A66="","",IF($P66&lt;&gt;"Completed","",IF($K66="","",IFERROR($K66*Assumptions!$B$4,""))))</f>
        <v/>
      </c>
      <c r="T66" s="28">
        <f>IF($A66="","",IF($P66&lt;&gt;"Completed","",IF(OR($L66="",$N66="",$Q66="",$R66="",$S66=""),"",SUM($N66,$Q66:$S66))))</f>
        <v/>
      </c>
      <c r="U66" s="28">
        <f>IF(OR($L66="",$T66=""),"",$L66-$T66)</f>
        <v/>
      </c>
      <c r="V66" s="29">
        <f>IFERROR($U66/$L66,"")</f>
        <v/>
      </c>
    </row>
    <row r="67" ht="21" customHeight="1">
      <c r="A67" s="34" t="n"/>
      <c r="B67" s="19" t="n"/>
      <c r="C67" s="19" t="n"/>
      <c r="D67" s="19" t="n"/>
      <c r="E67" s="19" t="n"/>
      <c r="F67" s="19" t="n"/>
      <c r="G67" s="19" t="n"/>
      <c r="H67" s="19" t="n"/>
      <c r="I67" s="23" t="n"/>
      <c r="J67" s="23" t="n"/>
      <c r="K67" s="35" t="n"/>
      <c r="L67" s="25" t="n"/>
      <c r="M67" s="19" t="n"/>
      <c r="N67" s="25" t="n"/>
      <c r="O67" s="19" t="n"/>
      <c r="P67" s="19" t="n"/>
      <c r="Q67" s="26">
        <f>IF($A67="","",IF($P67&lt;&gt;"Completed","",IF(OR($F67="",$J67=""),"",IFERROR($J67*VLOOKUP($F67,Assumptions!$D$16:$E$25,2,FALSE),""))))</f>
        <v/>
      </c>
      <c r="R67" s="26">
        <f>IF($A67="","",IF($P67&lt;&gt;"Completed","",IF(OR($G67="",$I67=""),"",IFERROR($I67*VLOOKUP($G67,Assumptions!$A$16:$B$25,2,FALSE),""))))</f>
        <v/>
      </c>
      <c r="S67" s="26">
        <f>IF($A67="","",IF($P67&lt;&gt;"Completed","",IF($K67="","",IFERROR($K67*Assumptions!$B$4,""))))</f>
        <v/>
      </c>
      <c r="T67" s="26">
        <f>IF($A67="","",IF($P67&lt;&gt;"Completed","",IF(OR($L67="",$N67="",$Q67="",$R67="",$S67=""),"",SUM($N67,$Q67:$S67))))</f>
        <v/>
      </c>
      <c r="U67" s="26">
        <f>IF(OR($L67="",$T67=""),"",$L67-$T67)</f>
        <v/>
      </c>
      <c r="V67" s="27">
        <f>IFERROR($U67/$L67,"")</f>
        <v/>
      </c>
    </row>
    <row r="68" ht="21" customHeight="1">
      <c r="A68" s="34" t="n"/>
      <c r="B68" s="19" t="n"/>
      <c r="C68" s="19" t="n"/>
      <c r="D68" s="19" t="n"/>
      <c r="E68" s="19" t="n"/>
      <c r="F68" s="19" t="n"/>
      <c r="G68" s="19" t="n"/>
      <c r="H68" s="19" t="n"/>
      <c r="I68" s="23" t="n"/>
      <c r="J68" s="23" t="n"/>
      <c r="K68" s="35" t="n"/>
      <c r="L68" s="25" t="n"/>
      <c r="M68" s="19" t="n"/>
      <c r="N68" s="25" t="n"/>
      <c r="O68" s="19" t="n"/>
      <c r="P68" s="19" t="n"/>
      <c r="Q68" s="28">
        <f>IF($A68="","",IF($P68&lt;&gt;"Completed","",IF(OR($F68="",$J68=""),"",IFERROR($J68*VLOOKUP($F68,Assumptions!$D$16:$E$25,2,FALSE),""))))</f>
        <v/>
      </c>
      <c r="R68" s="28">
        <f>IF($A68="","",IF($P68&lt;&gt;"Completed","",IF(OR($G68="",$I68=""),"",IFERROR($I68*VLOOKUP($G68,Assumptions!$A$16:$B$25,2,FALSE),""))))</f>
        <v/>
      </c>
      <c r="S68" s="28">
        <f>IF($A68="","",IF($P68&lt;&gt;"Completed","",IF($K68="","",IFERROR($K68*Assumptions!$B$4,""))))</f>
        <v/>
      </c>
      <c r="T68" s="28">
        <f>IF($A68="","",IF($P68&lt;&gt;"Completed","",IF(OR($L68="",$N68="",$Q68="",$R68="",$S68=""),"",SUM($N68,$Q68:$S68))))</f>
        <v/>
      </c>
      <c r="U68" s="28">
        <f>IF(OR($L68="",$T68=""),"",$L68-$T68)</f>
        <v/>
      </c>
      <c r="V68" s="29">
        <f>IFERROR($U68/$L68,"")</f>
        <v/>
      </c>
    </row>
    <row r="69" ht="21" customHeight="1">
      <c r="A69" s="34" t="n"/>
      <c r="B69" s="19" t="n"/>
      <c r="C69" s="19" t="n"/>
      <c r="D69" s="19" t="n"/>
      <c r="E69" s="19" t="n"/>
      <c r="F69" s="19" t="n"/>
      <c r="G69" s="19" t="n"/>
      <c r="H69" s="19" t="n"/>
      <c r="I69" s="23" t="n"/>
      <c r="J69" s="23" t="n"/>
      <c r="K69" s="35" t="n"/>
      <c r="L69" s="25" t="n"/>
      <c r="M69" s="19" t="n"/>
      <c r="N69" s="25" t="n"/>
      <c r="O69" s="19" t="n"/>
      <c r="P69" s="19" t="n"/>
      <c r="Q69" s="26">
        <f>IF($A69="","",IF($P69&lt;&gt;"Completed","",IF(OR($F69="",$J69=""),"",IFERROR($J69*VLOOKUP($F69,Assumptions!$D$16:$E$25,2,FALSE),""))))</f>
        <v/>
      </c>
      <c r="R69" s="26">
        <f>IF($A69="","",IF($P69&lt;&gt;"Completed","",IF(OR($G69="",$I69=""),"",IFERROR($I69*VLOOKUP($G69,Assumptions!$A$16:$B$25,2,FALSE),""))))</f>
        <v/>
      </c>
      <c r="S69" s="26">
        <f>IF($A69="","",IF($P69&lt;&gt;"Completed","",IF($K69="","",IFERROR($K69*Assumptions!$B$4,""))))</f>
        <v/>
      </c>
      <c r="T69" s="26">
        <f>IF($A69="","",IF($P69&lt;&gt;"Completed","",IF(OR($L69="",$N69="",$Q69="",$R69="",$S69=""),"",SUM($N69,$Q69:$S69))))</f>
        <v/>
      </c>
      <c r="U69" s="26">
        <f>IF(OR($L69="",$T69=""),"",$L69-$T69)</f>
        <v/>
      </c>
      <c r="V69" s="27">
        <f>IFERROR($U69/$L69,"")</f>
        <v/>
      </c>
    </row>
    <row r="70" ht="21" customHeight="1">
      <c r="A70" s="34" t="n"/>
      <c r="B70" s="19" t="n"/>
      <c r="C70" s="19" t="n"/>
      <c r="D70" s="19" t="n"/>
      <c r="E70" s="19" t="n"/>
      <c r="F70" s="19" t="n"/>
      <c r="G70" s="19" t="n"/>
      <c r="H70" s="19" t="n"/>
      <c r="I70" s="23" t="n"/>
      <c r="J70" s="23" t="n"/>
      <c r="K70" s="35" t="n"/>
      <c r="L70" s="25" t="n"/>
      <c r="M70" s="19" t="n"/>
      <c r="N70" s="25" t="n"/>
      <c r="O70" s="19" t="n"/>
      <c r="P70" s="19" t="n"/>
      <c r="Q70" s="28">
        <f>IF($A70="","",IF($P70&lt;&gt;"Completed","",IF(OR($F70="",$J70=""),"",IFERROR($J70*VLOOKUP($F70,Assumptions!$D$16:$E$25,2,FALSE),""))))</f>
        <v/>
      </c>
      <c r="R70" s="28">
        <f>IF($A70="","",IF($P70&lt;&gt;"Completed","",IF(OR($G70="",$I70=""),"",IFERROR($I70*VLOOKUP($G70,Assumptions!$A$16:$B$25,2,FALSE),""))))</f>
        <v/>
      </c>
      <c r="S70" s="28">
        <f>IF($A70="","",IF($P70&lt;&gt;"Completed","",IF($K70="","",IFERROR($K70*Assumptions!$B$4,""))))</f>
        <v/>
      </c>
      <c r="T70" s="28">
        <f>IF($A70="","",IF($P70&lt;&gt;"Completed","",IF(OR($L70="",$N70="",$Q70="",$R70="",$S70=""),"",SUM($N70,$Q70:$S70))))</f>
        <v/>
      </c>
      <c r="U70" s="28">
        <f>IF(OR($L70="",$T70=""),"",$L70-$T70)</f>
        <v/>
      </c>
      <c r="V70" s="29">
        <f>IFERROR($U70/$L70,"")</f>
        <v/>
      </c>
    </row>
    <row r="71" ht="21" customHeight="1">
      <c r="A71" s="34" t="n"/>
      <c r="B71" s="19" t="n"/>
      <c r="C71" s="19" t="n"/>
      <c r="D71" s="19" t="n"/>
      <c r="E71" s="19" t="n"/>
      <c r="F71" s="19" t="n"/>
      <c r="G71" s="19" t="n"/>
      <c r="H71" s="19" t="n"/>
      <c r="I71" s="23" t="n"/>
      <c r="J71" s="23" t="n"/>
      <c r="K71" s="35" t="n"/>
      <c r="L71" s="25" t="n"/>
      <c r="M71" s="19" t="n"/>
      <c r="N71" s="25" t="n"/>
      <c r="O71" s="19" t="n"/>
      <c r="P71" s="19" t="n"/>
      <c r="Q71" s="26">
        <f>IF($A71="","",IF($P71&lt;&gt;"Completed","",IF(OR($F71="",$J71=""),"",IFERROR($J71*VLOOKUP($F71,Assumptions!$D$16:$E$25,2,FALSE),""))))</f>
        <v/>
      </c>
      <c r="R71" s="26">
        <f>IF($A71="","",IF($P71&lt;&gt;"Completed","",IF(OR($G71="",$I71=""),"",IFERROR($I71*VLOOKUP($G71,Assumptions!$A$16:$B$25,2,FALSE),""))))</f>
        <v/>
      </c>
      <c r="S71" s="26">
        <f>IF($A71="","",IF($P71&lt;&gt;"Completed","",IF($K71="","",IFERROR($K71*Assumptions!$B$4,""))))</f>
        <v/>
      </c>
      <c r="T71" s="26">
        <f>IF($A71="","",IF($P71&lt;&gt;"Completed","",IF(OR($L71="",$N71="",$Q71="",$R71="",$S71=""),"",SUM($N71,$Q71:$S71))))</f>
        <v/>
      </c>
      <c r="U71" s="26">
        <f>IF(OR($L71="",$T71=""),"",$L71-$T71)</f>
        <v/>
      </c>
      <c r="V71" s="27">
        <f>IFERROR($U71/$L71,"")</f>
        <v/>
      </c>
    </row>
    <row r="72" ht="21" customHeight="1">
      <c r="A72" s="34" t="n"/>
      <c r="B72" s="19" t="n"/>
      <c r="C72" s="19" t="n"/>
      <c r="D72" s="19" t="n"/>
      <c r="E72" s="19" t="n"/>
      <c r="F72" s="19" t="n"/>
      <c r="G72" s="19" t="n"/>
      <c r="H72" s="19" t="n"/>
      <c r="I72" s="23" t="n"/>
      <c r="J72" s="23" t="n"/>
      <c r="K72" s="35" t="n"/>
      <c r="L72" s="25" t="n"/>
      <c r="M72" s="19" t="n"/>
      <c r="N72" s="25" t="n"/>
      <c r="O72" s="19" t="n"/>
      <c r="P72" s="19" t="n"/>
      <c r="Q72" s="28">
        <f>IF($A72="","",IF($P72&lt;&gt;"Completed","",IF(OR($F72="",$J72=""),"",IFERROR($J72*VLOOKUP($F72,Assumptions!$D$16:$E$25,2,FALSE),""))))</f>
        <v/>
      </c>
      <c r="R72" s="28">
        <f>IF($A72="","",IF($P72&lt;&gt;"Completed","",IF(OR($G72="",$I72=""),"",IFERROR($I72*VLOOKUP($G72,Assumptions!$A$16:$B$25,2,FALSE),""))))</f>
        <v/>
      </c>
      <c r="S72" s="28">
        <f>IF($A72="","",IF($P72&lt;&gt;"Completed","",IF($K72="","",IFERROR($K72*Assumptions!$B$4,""))))</f>
        <v/>
      </c>
      <c r="T72" s="28">
        <f>IF($A72="","",IF($P72&lt;&gt;"Completed","",IF(OR($L72="",$N72="",$Q72="",$R72="",$S72=""),"",SUM($N72,$Q72:$S72))))</f>
        <v/>
      </c>
      <c r="U72" s="28">
        <f>IF(OR($L72="",$T72=""),"",$L72-$T72)</f>
        <v/>
      </c>
      <c r="V72" s="29">
        <f>IFERROR($U72/$L72,"")</f>
        <v/>
      </c>
    </row>
    <row r="73" ht="21" customHeight="1">
      <c r="A73" s="34" t="n"/>
      <c r="B73" s="19" t="n"/>
      <c r="C73" s="19" t="n"/>
      <c r="D73" s="19" t="n"/>
      <c r="E73" s="19" t="n"/>
      <c r="F73" s="19" t="n"/>
      <c r="G73" s="19" t="n"/>
      <c r="H73" s="19" t="n"/>
      <c r="I73" s="23" t="n"/>
      <c r="J73" s="23" t="n"/>
      <c r="K73" s="35" t="n"/>
      <c r="L73" s="25" t="n"/>
      <c r="M73" s="19" t="n"/>
      <c r="N73" s="25" t="n"/>
      <c r="O73" s="19" t="n"/>
      <c r="P73" s="19" t="n"/>
      <c r="Q73" s="26">
        <f>IF($A73="","",IF($P73&lt;&gt;"Completed","",IF(OR($F73="",$J73=""),"",IFERROR($J73*VLOOKUP($F73,Assumptions!$D$16:$E$25,2,FALSE),""))))</f>
        <v/>
      </c>
      <c r="R73" s="26">
        <f>IF($A73="","",IF($P73&lt;&gt;"Completed","",IF(OR($G73="",$I73=""),"",IFERROR($I73*VLOOKUP($G73,Assumptions!$A$16:$B$25,2,FALSE),""))))</f>
        <v/>
      </c>
      <c r="S73" s="26">
        <f>IF($A73="","",IF($P73&lt;&gt;"Completed","",IF($K73="","",IFERROR($K73*Assumptions!$B$4,""))))</f>
        <v/>
      </c>
      <c r="T73" s="26">
        <f>IF($A73="","",IF($P73&lt;&gt;"Completed","",IF(OR($L73="",$N73="",$Q73="",$R73="",$S73=""),"",SUM($N73,$Q73:$S73))))</f>
        <v/>
      </c>
      <c r="U73" s="26">
        <f>IF(OR($L73="",$T73=""),"",$L73-$T73)</f>
        <v/>
      </c>
      <c r="V73" s="27">
        <f>IFERROR($U73/$L73,"")</f>
        <v/>
      </c>
    </row>
    <row r="74" ht="21" customHeight="1">
      <c r="A74" s="34" t="n"/>
      <c r="B74" s="19" t="n"/>
      <c r="C74" s="19" t="n"/>
      <c r="D74" s="19" t="n"/>
      <c r="E74" s="19" t="n"/>
      <c r="F74" s="19" t="n"/>
      <c r="G74" s="19" t="n"/>
      <c r="H74" s="19" t="n"/>
      <c r="I74" s="23" t="n"/>
      <c r="J74" s="23" t="n"/>
      <c r="K74" s="35" t="n"/>
      <c r="L74" s="25" t="n"/>
      <c r="M74" s="19" t="n"/>
      <c r="N74" s="25" t="n"/>
      <c r="O74" s="19" t="n"/>
      <c r="P74" s="19" t="n"/>
      <c r="Q74" s="28">
        <f>IF($A74="","",IF($P74&lt;&gt;"Completed","",IF(OR($F74="",$J74=""),"",IFERROR($J74*VLOOKUP($F74,Assumptions!$D$16:$E$25,2,FALSE),""))))</f>
        <v/>
      </c>
      <c r="R74" s="28">
        <f>IF($A74="","",IF($P74&lt;&gt;"Completed","",IF(OR($G74="",$I74=""),"",IFERROR($I74*VLOOKUP($G74,Assumptions!$A$16:$B$25,2,FALSE),""))))</f>
        <v/>
      </c>
      <c r="S74" s="28">
        <f>IF($A74="","",IF($P74&lt;&gt;"Completed","",IF($K74="","",IFERROR($K74*Assumptions!$B$4,""))))</f>
        <v/>
      </c>
      <c r="T74" s="28">
        <f>IF($A74="","",IF($P74&lt;&gt;"Completed","",IF(OR($L74="",$N74="",$Q74="",$R74="",$S74=""),"",SUM($N74,$Q74:$S74))))</f>
        <v/>
      </c>
      <c r="U74" s="28">
        <f>IF(OR($L74="",$T74=""),"",$L74-$T74)</f>
        <v/>
      </c>
      <c r="V74" s="29">
        <f>IFERROR($U74/$L74,"")</f>
        <v/>
      </c>
    </row>
    <row r="75" ht="21" customHeight="1">
      <c r="A75" s="34" t="n"/>
      <c r="B75" s="19" t="n"/>
      <c r="C75" s="19" t="n"/>
      <c r="D75" s="19" t="n"/>
      <c r="E75" s="19" t="n"/>
      <c r="F75" s="19" t="n"/>
      <c r="G75" s="19" t="n"/>
      <c r="H75" s="19" t="n"/>
      <c r="I75" s="23" t="n"/>
      <c r="J75" s="23" t="n"/>
      <c r="K75" s="35" t="n"/>
      <c r="L75" s="25" t="n"/>
      <c r="M75" s="19" t="n"/>
      <c r="N75" s="25" t="n"/>
      <c r="O75" s="19" t="n"/>
      <c r="P75" s="19" t="n"/>
      <c r="Q75" s="26">
        <f>IF($A75="","",IF($P75&lt;&gt;"Completed","",IF(OR($F75="",$J75=""),"",IFERROR($J75*VLOOKUP($F75,Assumptions!$D$16:$E$25,2,FALSE),""))))</f>
        <v/>
      </c>
      <c r="R75" s="26">
        <f>IF($A75="","",IF($P75&lt;&gt;"Completed","",IF(OR($G75="",$I75=""),"",IFERROR($I75*VLOOKUP($G75,Assumptions!$A$16:$B$25,2,FALSE),""))))</f>
        <v/>
      </c>
      <c r="S75" s="26">
        <f>IF($A75="","",IF($P75&lt;&gt;"Completed","",IF($K75="","",IFERROR($K75*Assumptions!$B$4,""))))</f>
        <v/>
      </c>
      <c r="T75" s="26">
        <f>IF($A75="","",IF($P75&lt;&gt;"Completed","",IF(OR($L75="",$N75="",$Q75="",$R75="",$S75=""),"",SUM($N75,$Q75:$S75))))</f>
        <v/>
      </c>
      <c r="U75" s="26">
        <f>IF(OR($L75="",$T75=""),"",$L75-$T75)</f>
        <v/>
      </c>
      <c r="V75" s="27">
        <f>IFERROR($U75/$L75,"")</f>
        <v/>
      </c>
    </row>
    <row r="76" ht="21" customHeight="1">
      <c r="A76" s="34" t="n"/>
      <c r="B76" s="19" t="n"/>
      <c r="C76" s="19" t="n"/>
      <c r="D76" s="19" t="n"/>
      <c r="E76" s="19" t="n"/>
      <c r="F76" s="19" t="n"/>
      <c r="G76" s="19" t="n"/>
      <c r="H76" s="19" t="n"/>
      <c r="I76" s="23" t="n"/>
      <c r="J76" s="23" t="n"/>
      <c r="K76" s="35" t="n"/>
      <c r="L76" s="25" t="n"/>
      <c r="M76" s="19" t="n"/>
      <c r="N76" s="25" t="n"/>
      <c r="O76" s="19" t="n"/>
      <c r="P76" s="19" t="n"/>
      <c r="Q76" s="28">
        <f>IF($A76="","",IF($P76&lt;&gt;"Completed","",IF(OR($F76="",$J76=""),"",IFERROR($J76*VLOOKUP($F76,Assumptions!$D$16:$E$25,2,FALSE),""))))</f>
        <v/>
      </c>
      <c r="R76" s="28">
        <f>IF($A76="","",IF($P76&lt;&gt;"Completed","",IF(OR($G76="",$I76=""),"",IFERROR($I76*VLOOKUP($G76,Assumptions!$A$16:$B$25,2,FALSE),""))))</f>
        <v/>
      </c>
      <c r="S76" s="28">
        <f>IF($A76="","",IF($P76&lt;&gt;"Completed","",IF($K76="","",IFERROR($K76*Assumptions!$B$4,""))))</f>
        <v/>
      </c>
      <c r="T76" s="28">
        <f>IF($A76="","",IF($P76&lt;&gt;"Completed","",IF(OR($L76="",$N76="",$Q76="",$R76="",$S76=""),"",SUM($N76,$Q76:$S76))))</f>
        <v/>
      </c>
      <c r="U76" s="28">
        <f>IF(OR($L76="",$T76=""),"",$L76-$T76)</f>
        <v/>
      </c>
      <c r="V76" s="29">
        <f>IFERROR($U76/$L76,"")</f>
        <v/>
      </c>
    </row>
    <row r="77" ht="21" customHeight="1">
      <c r="A77" s="34" t="n"/>
      <c r="B77" s="19" t="n"/>
      <c r="C77" s="19" t="n"/>
      <c r="D77" s="19" t="n"/>
      <c r="E77" s="19" t="n"/>
      <c r="F77" s="19" t="n"/>
      <c r="G77" s="19" t="n"/>
      <c r="H77" s="19" t="n"/>
      <c r="I77" s="23" t="n"/>
      <c r="J77" s="23" t="n"/>
      <c r="K77" s="35" t="n"/>
      <c r="L77" s="25" t="n"/>
      <c r="M77" s="19" t="n"/>
      <c r="N77" s="25" t="n"/>
      <c r="O77" s="19" t="n"/>
      <c r="P77" s="19" t="n"/>
      <c r="Q77" s="26">
        <f>IF($A77="","",IF($P77&lt;&gt;"Completed","",IF(OR($F77="",$J77=""),"",IFERROR($J77*VLOOKUP($F77,Assumptions!$D$16:$E$25,2,FALSE),""))))</f>
        <v/>
      </c>
      <c r="R77" s="26">
        <f>IF($A77="","",IF($P77&lt;&gt;"Completed","",IF(OR($G77="",$I77=""),"",IFERROR($I77*VLOOKUP($G77,Assumptions!$A$16:$B$25,2,FALSE),""))))</f>
        <v/>
      </c>
      <c r="S77" s="26">
        <f>IF($A77="","",IF($P77&lt;&gt;"Completed","",IF($K77="","",IFERROR($K77*Assumptions!$B$4,""))))</f>
        <v/>
      </c>
      <c r="T77" s="26">
        <f>IF($A77="","",IF($P77&lt;&gt;"Completed","",IF(OR($L77="",$N77="",$Q77="",$R77="",$S77=""),"",SUM($N77,$Q77:$S77))))</f>
        <v/>
      </c>
      <c r="U77" s="26">
        <f>IF(OR($L77="",$T77=""),"",$L77-$T77)</f>
        <v/>
      </c>
      <c r="V77" s="27">
        <f>IFERROR($U77/$L77,"")</f>
        <v/>
      </c>
    </row>
    <row r="78" ht="21" customHeight="1">
      <c r="A78" s="34" t="n"/>
      <c r="B78" s="19" t="n"/>
      <c r="C78" s="19" t="n"/>
      <c r="D78" s="19" t="n"/>
      <c r="E78" s="19" t="n"/>
      <c r="F78" s="19" t="n"/>
      <c r="G78" s="19" t="n"/>
      <c r="H78" s="19" t="n"/>
      <c r="I78" s="23" t="n"/>
      <c r="J78" s="23" t="n"/>
      <c r="K78" s="35" t="n"/>
      <c r="L78" s="25" t="n"/>
      <c r="M78" s="19" t="n"/>
      <c r="N78" s="25" t="n"/>
      <c r="O78" s="19" t="n"/>
      <c r="P78" s="19" t="n"/>
      <c r="Q78" s="28">
        <f>IF($A78="","",IF($P78&lt;&gt;"Completed","",IF(OR($F78="",$J78=""),"",IFERROR($J78*VLOOKUP($F78,Assumptions!$D$16:$E$25,2,FALSE),""))))</f>
        <v/>
      </c>
      <c r="R78" s="28">
        <f>IF($A78="","",IF($P78&lt;&gt;"Completed","",IF(OR($G78="",$I78=""),"",IFERROR($I78*VLOOKUP($G78,Assumptions!$A$16:$B$25,2,FALSE),""))))</f>
        <v/>
      </c>
      <c r="S78" s="28">
        <f>IF($A78="","",IF($P78&lt;&gt;"Completed","",IF($K78="","",IFERROR($K78*Assumptions!$B$4,""))))</f>
        <v/>
      </c>
      <c r="T78" s="28">
        <f>IF($A78="","",IF($P78&lt;&gt;"Completed","",IF(OR($L78="",$N78="",$Q78="",$R78="",$S78=""),"",SUM($N78,$Q78:$S78))))</f>
        <v/>
      </c>
      <c r="U78" s="28">
        <f>IF(OR($L78="",$T78=""),"",$L78-$T78)</f>
        <v/>
      </c>
      <c r="V78" s="29">
        <f>IFERROR($U78/$L78,"")</f>
        <v/>
      </c>
    </row>
    <row r="79" ht="21" customHeight="1">
      <c r="A79" s="34" t="n"/>
      <c r="B79" s="19" t="n"/>
      <c r="C79" s="19" t="n"/>
      <c r="D79" s="19" t="n"/>
      <c r="E79" s="19" t="n"/>
      <c r="F79" s="19" t="n"/>
      <c r="G79" s="19" t="n"/>
      <c r="H79" s="19" t="n"/>
      <c r="I79" s="23" t="n"/>
      <c r="J79" s="23" t="n"/>
      <c r="K79" s="35" t="n"/>
      <c r="L79" s="25" t="n"/>
      <c r="M79" s="19" t="n"/>
      <c r="N79" s="25" t="n"/>
      <c r="O79" s="19" t="n"/>
      <c r="P79" s="19" t="n"/>
      <c r="Q79" s="26">
        <f>IF($A79="","",IF($P79&lt;&gt;"Completed","",IF(OR($F79="",$J79=""),"",IFERROR($J79*VLOOKUP($F79,Assumptions!$D$16:$E$25,2,FALSE),""))))</f>
        <v/>
      </c>
      <c r="R79" s="26">
        <f>IF($A79="","",IF($P79&lt;&gt;"Completed","",IF(OR($G79="",$I79=""),"",IFERROR($I79*VLOOKUP($G79,Assumptions!$A$16:$B$25,2,FALSE),""))))</f>
        <v/>
      </c>
      <c r="S79" s="26">
        <f>IF($A79="","",IF($P79&lt;&gt;"Completed","",IF($K79="","",IFERROR($K79*Assumptions!$B$4,""))))</f>
        <v/>
      </c>
      <c r="T79" s="26">
        <f>IF($A79="","",IF($P79&lt;&gt;"Completed","",IF(OR($L79="",$N79="",$Q79="",$R79="",$S79=""),"",SUM($N79,$Q79:$S79))))</f>
        <v/>
      </c>
      <c r="U79" s="26">
        <f>IF(OR($L79="",$T79=""),"",$L79-$T79)</f>
        <v/>
      </c>
      <c r="V79" s="27">
        <f>IFERROR($U79/$L79,"")</f>
        <v/>
      </c>
    </row>
    <row r="80" ht="21" customHeight="1">
      <c r="A80" s="34" t="n"/>
      <c r="B80" s="19" t="n"/>
      <c r="C80" s="19" t="n"/>
      <c r="D80" s="19" t="n"/>
      <c r="E80" s="19" t="n"/>
      <c r="F80" s="19" t="n"/>
      <c r="G80" s="19" t="n"/>
      <c r="H80" s="19" t="n"/>
      <c r="I80" s="23" t="n"/>
      <c r="J80" s="23" t="n"/>
      <c r="K80" s="35" t="n"/>
      <c r="L80" s="25" t="n"/>
      <c r="M80" s="19" t="n"/>
      <c r="N80" s="25" t="n"/>
      <c r="O80" s="19" t="n"/>
      <c r="P80" s="19" t="n"/>
      <c r="Q80" s="28">
        <f>IF($A80="","",IF($P80&lt;&gt;"Completed","",IF(OR($F80="",$J80=""),"",IFERROR($J80*VLOOKUP($F80,Assumptions!$D$16:$E$25,2,FALSE),""))))</f>
        <v/>
      </c>
      <c r="R80" s="28">
        <f>IF($A80="","",IF($P80&lt;&gt;"Completed","",IF(OR($G80="",$I80=""),"",IFERROR($I80*VLOOKUP($G80,Assumptions!$A$16:$B$25,2,FALSE),""))))</f>
        <v/>
      </c>
      <c r="S80" s="28">
        <f>IF($A80="","",IF($P80&lt;&gt;"Completed","",IF($K80="","",IFERROR($K80*Assumptions!$B$4,""))))</f>
        <v/>
      </c>
      <c r="T80" s="28">
        <f>IF($A80="","",IF($P80&lt;&gt;"Completed","",IF(OR($L80="",$N80="",$Q80="",$R80="",$S80=""),"",SUM($N80,$Q80:$S80))))</f>
        <v/>
      </c>
      <c r="U80" s="28">
        <f>IF(OR($L80="",$T80=""),"",$L80-$T80)</f>
        <v/>
      </c>
      <c r="V80" s="29">
        <f>IFERROR($U80/$L80,"")</f>
        <v/>
      </c>
    </row>
    <row r="81" ht="21" customHeight="1">
      <c r="A81" s="34" t="n"/>
      <c r="B81" s="19" t="n"/>
      <c r="C81" s="19" t="n"/>
      <c r="D81" s="19" t="n"/>
      <c r="E81" s="19" t="n"/>
      <c r="F81" s="19" t="n"/>
      <c r="G81" s="19" t="n"/>
      <c r="H81" s="19" t="n"/>
      <c r="I81" s="23" t="n"/>
      <c r="J81" s="23" t="n"/>
      <c r="K81" s="35" t="n"/>
      <c r="L81" s="25" t="n"/>
      <c r="M81" s="19" t="n"/>
      <c r="N81" s="25" t="n"/>
      <c r="O81" s="19" t="n"/>
      <c r="P81" s="19" t="n"/>
      <c r="Q81" s="26">
        <f>IF($A81="","",IF($P81&lt;&gt;"Completed","",IF(OR($F81="",$J81=""),"",IFERROR($J81*VLOOKUP($F81,Assumptions!$D$16:$E$25,2,FALSE),""))))</f>
        <v/>
      </c>
      <c r="R81" s="26">
        <f>IF($A81="","",IF($P81&lt;&gt;"Completed","",IF(OR($G81="",$I81=""),"",IFERROR($I81*VLOOKUP($G81,Assumptions!$A$16:$B$25,2,FALSE),""))))</f>
        <v/>
      </c>
      <c r="S81" s="26">
        <f>IF($A81="","",IF($P81&lt;&gt;"Completed","",IF($K81="","",IFERROR($K81*Assumptions!$B$4,""))))</f>
        <v/>
      </c>
      <c r="T81" s="26">
        <f>IF($A81="","",IF($P81&lt;&gt;"Completed","",IF(OR($L81="",$N81="",$Q81="",$R81="",$S81=""),"",SUM($N81,$Q81:$S81))))</f>
        <v/>
      </c>
      <c r="U81" s="26">
        <f>IF(OR($L81="",$T81=""),"",$L81-$T81)</f>
        <v/>
      </c>
      <c r="V81" s="27">
        <f>IFERROR($U81/$L81,"")</f>
        <v/>
      </c>
    </row>
    <row r="82" ht="21" customHeight="1">
      <c r="A82" s="34" t="n"/>
      <c r="B82" s="19" t="n"/>
      <c r="C82" s="19" t="n"/>
      <c r="D82" s="19" t="n"/>
      <c r="E82" s="19" t="n"/>
      <c r="F82" s="19" t="n"/>
      <c r="G82" s="19" t="n"/>
      <c r="H82" s="19" t="n"/>
      <c r="I82" s="23" t="n"/>
      <c r="J82" s="23" t="n"/>
      <c r="K82" s="35" t="n"/>
      <c r="L82" s="25" t="n"/>
      <c r="M82" s="19" t="n"/>
      <c r="N82" s="25" t="n"/>
      <c r="O82" s="19" t="n"/>
      <c r="P82" s="19" t="n"/>
      <c r="Q82" s="28">
        <f>IF($A82="","",IF($P82&lt;&gt;"Completed","",IF(OR($F82="",$J82=""),"",IFERROR($J82*VLOOKUP($F82,Assumptions!$D$16:$E$25,2,FALSE),""))))</f>
        <v/>
      </c>
      <c r="R82" s="28">
        <f>IF($A82="","",IF($P82&lt;&gt;"Completed","",IF(OR($G82="",$I82=""),"",IFERROR($I82*VLOOKUP($G82,Assumptions!$A$16:$B$25,2,FALSE),""))))</f>
        <v/>
      </c>
      <c r="S82" s="28">
        <f>IF($A82="","",IF($P82&lt;&gt;"Completed","",IF($K82="","",IFERROR($K82*Assumptions!$B$4,""))))</f>
        <v/>
      </c>
      <c r="T82" s="28">
        <f>IF($A82="","",IF($P82&lt;&gt;"Completed","",IF(OR($L82="",$N82="",$Q82="",$R82="",$S82=""),"",SUM($N82,$Q82:$S82))))</f>
        <v/>
      </c>
      <c r="U82" s="28">
        <f>IF(OR($L82="",$T82=""),"",$L82-$T82)</f>
        <v/>
      </c>
      <c r="V82" s="29">
        <f>IFERROR($U82/$L82,"")</f>
        <v/>
      </c>
    </row>
    <row r="83" ht="21" customHeight="1">
      <c r="A83" s="34" t="n"/>
      <c r="B83" s="19" t="n"/>
      <c r="C83" s="19" t="n"/>
      <c r="D83" s="19" t="n"/>
      <c r="E83" s="19" t="n"/>
      <c r="F83" s="19" t="n"/>
      <c r="G83" s="19" t="n"/>
      <c r="H83" s="19" t="n"/>
      <c r="I83" s="23" t="n"/>
      <c r="J83" s="23" t="n"/>
      <c r="K83" s="35" t="n"/>
      <c r="L83" s="25" t="n"/>
      <c r="M83" s="19" t="n"/>
      <c r="N83" s="25" t="n"/>
      <c r="O83" s="19" t="n"/>
      <c r="P83" s="19" t="n"/>
      <c r="Q83" s="26">
        <f>IF($A83="","",IF($P83&lt;&gt;"Completed","",IF(OR($F83="",$J83=""),"",IFERROR($J83*VLOOKUP($F83,Assumptions!$D$16:$E$25,2,FALSE),""))))</f>
        <v/>
      </c>
      <c r="R83" s="26">
        <f>IF($A83="","",IF($P83&lt;&gt;"Completed","",IF(OR($G83="",$I83=""),"",IFERROR($I83*VLOOKUP($G83,Assumptions!$A$16:$B$25,2,FALSE),""))))</f>
        <v/>
      </c>
      <c r="S83" s="26">
        <f>IF($A83="","",IF($P83&lt;&gt;"Completed","",IF($K83="","",IFERROR($K83*Assumptions!$B$4,""))))</f>
        <v/>
      </c>
      <c r="T83" s="26">
        <f>IF($A83="","",IF($P83&lt;&gt;"Completed","",IF(OR($L83="",$N83="",$Q83="",$R83="",$S83=""),"",SUM($N83,$Q83:$S83))))</f>
        <v/>
      </c>
      <c r="U83" s="26">
        <f>IF(OR($L83="",$T83=""),"",$L83-$T83)</f>
        <v/>
      </c>
      <c r="V83" s="27">
        <f>IFERROR($U83/$L83,"")</f>
        <v/>
      </c>
    </row>
    <row r="84" ht="21" customHeight="1">
      <c r="A84" s="34" t="n"/>
      <c r="B84" s="19" t="n"/>
      <c r="C84" s="19" t="n"/>
      <c r="D84" s="19" t="n"/>
      <c r="E84" s="19" t="n"/>
      <c r="F84" s="19" t="n"/>
      <c r="G84" s="19" t="n"/>
      <c r="H84" s="19" t="n"/>
      <c r="I84" s="23" t="n"/>
      <c r="J84" s="23" t="n"/>
      <c r="K84" s="35" t="n"/>
      <c r="L84" s="25" t="n"/>
      <c r="M84" s="19" t="n"/>
      <c r="N84" s="25" t="n"/>
      <c r="O84" s="19" t="n"/>
      <c r="P84" s="19" t="n"/>
      <c r="Q84" s="28">
        <f>IF($A84="","",IF($P84&lt;&gt;"Completed","",IF(OR($F84="",$J84=""),"",IFERROR($J84*VLOOKUP($F84,Assumptions!$D$16:$E$25,2,FALSE),""))))</f>
        <v/>
      </c>
      <c r="R84" s="28">
        <f>IF($A84="","",IF($P84&lt;&gt;"Completed","",IF(OR($G84="",$I84=""),"",IFERROR($I84*VLOOKUP($G84,Assumptions!$A$16:$B$25,2,FALSE),""))))</f>
        <v/>
      </c>
      <c r="S84" s="28">
        <f>IF($A84="","",IF($P84&lt;&gt;"Completed","",IF($K84="","",IFERROR($K84*Assumptions!$B$4,""))))</f>
        <v/>
      </c>
      <c r="T84" s="28">
        <f>IF($A84="","",IF($P84&lt;&gt;"Completed","",IF(OR($L84="",$N84="",$Q84="",$R84="",$S84=""),"",SUM($N84,$Q84:$S84))))</f>
        <v/>
      </c>
      <c r="U84" s="28">
        <f>IF(OR($L84="",$T84=""),"",$L84-$T84)</f>
        <v/>
      </c>
      <c r="V84" s="29">
        <f>IFERROR($U84/$L84,"")</f>
        <v/>
      </c>
    </row>
    <row r="85" ht="21" customHeight="1">
      <c r="A85" s="34" t="n"/>
      <c r="B85" s="19" t="n"/>
      <c r="C85" s="19" t="n"/>
      <c r="D85" s="19" t="n"/>
      <c r="E85" s="19" t="n"/>
      <c r="F85" s="19" t="n"/>
      <c r="G85" s="19" t="n"/>
      <c r="H85" s="19" t="n"/>
      <c r="I85" s="23" t="n"/>
      <c r="J85" s="23" t="n"/>
      <c r="K85" s="35" t="n"/>
      <c r="L85" s="25" t="n"/>
      <c r="M85" s="19" t="n"/>
      <c r="N85" s="25" t="n"/>
      <c r="O85" s="19" t="n"/>
      <c r="P85" s="19" t="n"/>
      <c r="Q85" s="26">
        <f>IF($A85="","",IF($P85&lt;&gt;"Completed","",IF(OR($F85="",$J85=""),"",IFERROR($J85*VLOOKUP($F85,Assumptions!$D$16:$E$25,2,FALSE),""))))</f>
        <v/>
      </c>
      <c r="R85" s="26">
        <f>IF($A85="","",IF($P85&lt;&gt;"Completed","",IF(OR($G85="",$I85=""),"",IFERROR($I85*VLOOKUP($G85,Assumptions!$A$16:$B$25,2,FALSE),""))))</f>
        <v/>
      </c>
      <c r="S85" s="26">
        <f>IF($A85="","",IF($P85&lt;&gt;"Completed","",IF($K85="","",IFERROR($K85*Assumptions!$B$4,""))))</f>
        <v/>
      </c>
      <c r="T85" s="26">
        <f>IF($A85="","",IF($P85&lt;&gt;"Completed","",IF(OR($L85="",$N85="",$Q85="",$R85="",$S85=""),"",SUM($N85,$Q85:$S85))))</f>
        <v/>
      </c>
      <c r="U85" s="26">
        <f>IF(OR($L85="",$T85=""),"",$L85-$T85)</f>
        <v/>
      </c>
      <c r="V85" s="27">
        <f>IFERROR($U85/$L85,"")</f>
        <v/>
      </c>
    </row>
    <row r="86" ht="21" customHeight="1">
      <c r="A86" s="34" t="n"/>
      <c r="B86" s="19" t="n"/>
      <c r="C86" s="19" t="n"/>
      <c r="D86" s="19" t="n"/>
      <c r="E86" s="19" t="n"/>
      <c r="F86" s="19" t="n"/>
      <c r="G86" s="19" t="n"/>
      <c r="H86" s="19" t="n"/>
      <c r="I86" s="23" t="n"/>
      <c r="J86" s="23" t="n"/>
      <c r="K86" s="35" t="n"/>
      <c r="L86" s="25" t="n"/>
      <c r="M86" s="19" t="n"/>
      <c r="N86" s="25" t="n"/>
      <c r="O86" s="19" t="n"/>
      <c r="P86" s="19" t="n"/>
      <c r="Q86" s="28">
        <f>IF($A86="","",IF($P86&lt;&gt;"Completed","",IF(OR($F86="",$J86=""),"",IFERROR($J86*VLOOKUP($F86,Assumptions!$D$16:$E$25,2,FALSE),""))))</f>
        <v/>
      </c>
      <c r="R86" s="28">
        <f>IF($A86="","",IF($P86&lt;&gt;"Completed","",IF(OR($G86="",$I86=""),"",IFERROR($I86*VLOOKUP($G86,Assumptions!$A$16:$B$25,2,FALSE),""))))</f>
        <v/>
      </c>
      <c r="S86" s="28">
        <f>IF($A86="","",IF($P86&lt;&gt;"Completed","",IF($K86="","",IFERROR($K86*Assumptions!$B$4,""))))</f>
        <v/>
      </c>
      <c r="T86" s="28">
        <f>IF($A86="","",IF($P86&lt;&gt;"Completed","",IF(OR($L86="",$N86="",$Q86="",$R86="",$S86=""),"",SUM($N86,$Q86:$S86))))</f>
        <v/>
      </c>
      <c r="U86" s="28">
        <f>IF(OR($L86="",$T86=""),"",$L86-$T86)</f>
        <v/>
      </c>
      <c r="V86" s="29">
        <f>IFERROR($U86/$L86,"")</f>
        <v/>
      </c>
    </row>
    <row r="87" ht="21" customHeight="1">
      <c r="A87" s="34" t="n"/>
      <c r="B87" s="19" t="n"/>
      <c r="C87" s="19" t="n"/>
      <c r="D87" s="19" t="n"/>
      <c r="E87" s="19" t="n"/>
      <c r="F87" s="19" t="n"/>
      <c r="G87" s="19" t="n"/>
      <c r="H87" s="19" t="n"/>
      <c r="I87" s="23" t="n"/>
      <c r="J87" s="23" t="n"/>
      <c r="K87" s="35" t="n"/>
      <c r="L87" s="25" t="n"/>
      <c r="M87" s="19" t="n"/>
      <c r="N87" s="25" t="n"/>
      <c r="O87" s="19" t="n"/>
      <c r="P87" s="19" t="n"/>
      <c r="Q87" s="26">
        <f>IF($A87="","",IF($P87&lt;&gt;"Completed","",IF(OR($F87="",$J87=""),"",IFERROR($J87*VLOOKUP($F87,Assumptions!$D$16:$E$25,2,FALSE),""))))</f>
        <v/>
      </c>
      <c r="R87" s="26">
        <f>IF($A87="","",IF($P87&lt;&gt;"Completed","",IF(OR($G87="",$I87=""),"",IFERROR($I87*VLOOKUP($G87,Assumptions!$A$16:$B$25,2,FALSE),""))))</f>
        <v/>
      </c>
      <c r="S87" s="26">
        <f>IF($A87="","",IF($P87&lt;&gt;"Completed","",IF($K87="","",IFERROR($K87*Assumptions!$B$4,""))))</f>
        <v/>
      </c>
      <c r="T87" s="26">
        <f>IF($A87="","",IF($P87&lt;&gt;"Completed","",IF(OR($L87="",$N87="",$Q87="",$R87="",$S87=""),"",SUM($N87,$Q87:$S87))))</f>
        <v/>
      </c>
      <c r="U87" s="26">
        <f>IF(OR($L87="",$T87=""),"",$L87-$T87)</f>
        <v/>
      </c>
      <c r="V87" s="27">
        <f>IFERROR($U87/$L87,"")</f>
        <v/>
      </c>
    </row>
    <row r="88" ht="21" customHeight="1">
      <c r="A88" s="34" t="n"/>
      <c r="B88" s="19" t="n"/>
      <c r="C88" s="19" t="n"/>
      <c r="D88" s="19" t="n"/>
      <c r="E88" s="19" t="n"/>
      <c r="F88" s="19" t="n"/>
      <c r="G88" s="19" t="n"/>
      <c r="H88" s="19" t="n"/>
      <c r="I88" s="23" t="n"/>
      <c r="J88" s="23" t="n"/>
      <c r="K88" s="35" t="n"/>
      <c r="L88" s="25" t="n"/>
      <c r="M88" s="19" t="n"/>
      <c r="N88" s="25" t="n"/>
      <c r="O88" s="19" t="n"/>
      <c r="P88" s="19" t="n"/>
      <c r="Q88" s="28">
        <f>IF($A88="","",IF($P88&lt;&gt;"Completed","",IF(OR($F88="",$J88=""),"",IFERROR($J88*VLOOKUP($F88,Assumptions!$D$16:$E$25,2,FALSE),""))))</f>
        <v/>
      </c>
      <c r="R88" s="28">
        <f>IF($A88="","",IF($P88&lt;&gt;"Completed","",IF(OR($G88="",$I88=""),"",IFERROR($I88*VLOOKUP($G88,Assumptions!$A$16:$B$25,2,FALSE),""))))</f>
        <v/>
      </c>
      <c r="S88" s="28">
        <f>IF($A88="","",IF($P88&lt;&gt;"Completed","",IF($K88="","",IFERROR($K88*Assumptions!$B$4,""))))</f>
        <v/>
      </c>
      <c r="T88" s="28">
        <f>IF($A88="","",IF($P88&lt;&gt;"Completed","",IF(OR($L88="",$N88="",$Q88="",$R88="",$S88=""),"",SUM($N88,$Q88:$S88))))</f>
        <v/>
      </c>
      <c r="U88" s="28">
        <f>IF(OR($L88="",$T88=""),"",$L88-$T88)</f>
        <v/>
      </c>
      <c r="V88" s="29">
        <f>IFERROR($U88/$L88,"")</f>
        <v/>
      </c>
    </row>
    <row r="89" ht="21" customHeight="1">
      <c r="A89" s="34" t="n"/>
      <c r="B89" s="19" t="n"/>
      <c r="C89" s="19" t="n"/>
      <c r="D89" s="19" t="n"/>
      <c r="E89" s="19" t="n"/>
      <c r="F89" s="19" t="n"/>
      <c r="G89" s="19" t="n"/>
      <c r="H89" s="19" t="n"/>
      <c r="I89" s="23" t="n"/>
      <c r="J89" s="23" t="n"/>
      <c r="K89" s="35" t="n"/>
      <c r="L89" s="25" t="n"/>
      <c r="M89" s="19" t="n"/>
      <c r="N89" s="25" t="n"/>
      <c r="O89" s="19" t="n"/>
      <c r="P89" s="19" t="n"/>
      <c r="Q89" s="26">
        <f>IF($A89="","",IF($P89&lt;&gt;"Completed","",IF(OR($F89="",$J89=""),"",IFERROR($J89*VLOOKUP($F89,Assumptions!$D$16:$E$25,2,FALSE),""))))</f>
        <v/>
      </c>
      <c r="R89" s="26">
        <f>IF($A89="","",IF($P89&lt;&gt;"Completed","",IF(OR($G89="",$I89=""),"",IFERROR($I89*VLOOKUP($G89,Assumptions!$A$16:$B$25,2,FALSE),""))))</f>
        <v/>
      </c>
      <c r="S89" s="26">
        <f>IF($A89="","",IF($P89&lt;&gt;"Completed","",IF($K89="","",IFERROR($K89*Assumptions!$B$4,""))))</f>
        <v/>
      </c>
      <c r="T89" s="26">
        <f>IF($A89="","",IF($P89&lt;&gt;"Completed","",IF(OR($L89="",$N89="",$Q89="",$R89="",$S89=""),"",SUM($N89,$Q89:$S89))))</f>
        <v/>
      </c>
      <c r="U89" s="26">
        <f>IF(OR($L89="",$T89=""),"",$L89-$T89)</f>
        <v/>
      </c>
      <c r="V89" s="27">
        <f>IFERROR($U89/$L89,"")</f>
        <v/>
      </c>
    </row>
    <row r="90" ht="21" customHeight="1">
      <c r="A90" s="34" t="n"/>
      <c r="B90" s="19" t="n"/>
      <c r="C90" s="19" t="n"/>
      <c r="D90" s="19" t="n"/>
      <c r="E90" s="19" t="n"/>
      <c r="F90" s="19" t="n"/>
      <c r="G90" s="19" t="n"/>
      <c r="H90" s="19" t="n"/>
      <c r="I90" s="23" t="n"/>
      <c r="J90" s="23" t="n"/>
      <c r="K90" s="35" t="n"/>
      <c r="L90" s="25" t="n"/>
      <c r="M90" s="19" t="n"/>
      <c r="N90" s="25" t="n"/>
      <c r="O90" s="19" t="n"/>
      <c r="P90" s="19" t="n"/>
      <c r="Q90" s="28">
        <f>IF($A90="","",IF($P90&lt;&gt;"Completed","",IF(OR($F90="",$J90=""),"",IFERROR($J90*VLOOKUP($F90,Assumptions!$D$16:$E$25,2,FALSE),""))))</f>
        <v/>
      </c>
      <c r="R90" s="28">
        <f>IF($A90="","",IF($P90&lt;&gt;"Completed","",IF(OR($G90="",$I90=""),"",IFERROR($I90*VLOOKUP($G90,Assumptions!$A$16:$B$25,2,FALSE),""))))</f>
        <v/>
      </c>
      <c r="S90" s="28">
        <f>IF($A90="","",IF($P90&lt;&gt;"Completed","",IF($K90="","",IFERROR($K90*Assumptions!$B$4,""))))</f>
        <v/>
      </c>
      <c r="T90" s="28">
        <f>IF($A90="","",IF($P90&lt;&gt;"Completed","",IF(OR($L90="",$N90="",$Q90="",$R90="",$S90=""),"",SUM($N90,$Q90:$S90))))</f>
        <v/>
      </c>
      <c r="U90" s="28">
        <f>IF(OR($L90="",$T90=""),"",$L90-$T90)</f>
        <v/>
      </c>
      <c r="V90" s="29">
        <f>IFERROR($U90/$L90,"")</f>
        <v/>
      </c>
    </row>
    <row r="91" ht="21" customHeight="1">
      <c r="A91" s="34" t="n"/>
      <c r="B91" s="19" t="n"/>
      <c r="C91" s="19" t="n"/>
      <c r="D91" s="19" t="n"/>
      <c r="E91" s="19" t="n"/>
      <c r="F91" s="19" t="n"/>
      <c r="G91" s="19" t="n"/>
      <c r="H91" s="19" t="n"/>
      <c r="I91" s="23" t="n"/>
      <c r="J91" s="23" t="n"/>
      <c r="K91" s="35" t="n"/>
      <c r="L91" s="25" t="n"/>
      <c r="M91" s="19" t="n"/>
      <c r="N91" s="25" t="n"/>
      <c r="O91" s="19" t="n"/>
      <c r="P91" s="19" t="n"/>
      <c r="Q91" s="26">
        <f>IF($A91="","",IF($P91&lt;&gt;"Completed","",IF(OR($F91="",$J91=""),"",IFERROR($J91*VLOOKUP($F91,Assumptions!$D$16:$E$25,2,FALSE),""))))</f>
        <v/>
      </c>
      <c r="R91" s="26">
        <f>IF($A91="","",IF($P91&lt;&gt;"Completed","",IF(OR($G91="",$I91=""),"",IFERROR($I91*VLOOKUP($G91,Assumptions!$A$16:$B$25,2,FALSE),""))))</f>
        <v/>
      </c>
      <c r="S91" s="26">
        <f>IF($A91="","",IF($P91&lt;&gt;"Completed","",IF($K91="","",IFERROR($K91*Assumptions!$B$4,""))))</f>
        <v/>
      </c>
      <c r="T91" s="26">
        <f>IF($A91="","",IF($P91&lt;&gt;"Completed","",IF(OR($L91="",$N91="",$Q91="",$R91="",$S91=""),"",SUM($N91,$Q91:$S91))))</f>
        <v/>
      </c>
      <c r="U91" s="26">
        <f>IF(OR($L91="",$T91=""),"",$L91-$T91)</f>
        <v/>
      </c>
      <c r="V91" s="27">
        <f>IFERROR($U91/$L91,"")</f>
        <v/>
      </c>
    </row>
    <row r="92" ht="21" customHeight="1">
      <c r="A92" s="34" t="n"/>
      <c r="B92" s="19" t="n"/>
      <c r="C92" s="19" t="n"/>
      <c r="D92" s="19" t="n"/>
      <c r="E92" s="19" t="n"/>
      <c r="F92" s="19" t="n"/>
      <c r="G92" s="19" t="n"/>
      <c r="H92" s="19" t="n"/>
      <c r="I92" s="23" t="n"/>
      <c r="J92" s="23" t="n"/>
      <c r="K92" s="35" t="n"/>
      <c r="L92" s="25" t="n"/>
      <c r="M92" s="19" t="n"/>
      <c r="N92" s="25" t="n"/>
      <c r="O92" s="19" t="n"/>
      <c r="P92" s="19" t="n"/>
      <c r="Q92" s="28">
        <f>IF($A92="","",IF($P92&lt;&gt;"Completed","",IF(OR($F92="",$J92=""),"",IFERROR($J92*VLOOKUP($F92,Assumptions!$D$16:$E$25,2,FALSE),""))))</f>
        <v/>
      </c>
      <c r="R92" s="28">
        <f>IF($A92="","",IF($P92&lt;&gt;"Completed","",IF(OR($G92="",$I92=""),"",IFERROR($I92*VLOOKUP($G92,Assumptions!$A$16:$B$25,2,FALSE),""))))</f>
        <v/>
      </c>
      <c r="S92" s="28">
        <f>IF($A92="","",IF($P92&lt;&gt;"Completed","",IF($K92="","",IFERROR($K92*Assumptions!$B$4,""))))</f>
        <v/>
      </c>
      <c r="T92" s="28">
        <f>IF($A92="","",IF($P92&lt;&gt;"Completed","",IF(OR($L92="",$N92="",$Q92="",$R92="",$S92=""),"",SUM($N92,$Q92:$S92))))</f>
        <v/>
      </c>
      <c r="U92" s="28">
        <f>IF(OR($L92="",$T92=""),"",$L92-$T92)</f>
        <v/>
      </c>
      <c r="V92" s="29">
        <f>IFERROR($U92/$L92,"")</f>
        <v/>
      </c>
    </row>
    <row r="93" ht="21" customHeight="1">
      <c r="A93" s="34" t="n"/>
      <c r="B93" s="19" t="n"/>
      <c r="C93" s="19" t="n"/>
      <c r="D93" s="19" t="n"/>
      <c r="E93" s="19" t="n"/>
      <c r="F93" s="19" t="n"/>
      <c r="G93" s="19" t="n"/>
      <c r="H93" s="19" t="n"/>
      <c r="I93" s="23" t="n"/>
      <c r="J93" s="23" t="n"/>
      <c r="K93" s="35" t="n"/>
      <c r="L93" s="25" t="n"/>
      <c r="M93" s="19" t="n"/>
      <c r="N93" s="25" t="n"/>
      <c r="O93" s="19" t="n"/>
      <c r="P93" s="19" t="n"/>
      <c r="Q93" s="26">
        <f>IF($A93="","",IF($P93&lt;&gt;"Completed","",IF(OR($F93="",$J93=""),"",IFERROR($J93*VLOOKUP($F93,Assumptions!$D$16:$E$25,2,FALSE),""))))</f>
        <v/>
      </c>
      <c r="R93" s="26">
        <f>IF($A93="","",IF($P93&lt;&gt;"Completed","",IF(OR($G93="",$I93=""),"",IFERROR($I93*VLOOKUP($G93,Assumptions!$A$16:$B$25,2,FALSE),""))))</f>
        <v/>
      </c>
      <c r="S93" s="26">
        <f>IF($A93="","",IF($P93&lt;&gt;"Completed","",IF($K93="","",IFERROR($K93*Assumptions!$B$4,""))))</f>
        <v/>
      </c>
      <c r="T93" s="26">
        <f>IF($A93="","",IF($P93&lt;&gt;"Completed","",IF(OR($L93="",$N93="",$Q93="",$R93="",$S93=""),"",SUM($N93,$Q93:$S93))))</f>
        <v/>
      </c>
      <c r="U93" s="26">
        <f>IF(OR($L93="",$T93=""),"",$L93-$T93)</f>
        <v/>
      </c>
      <c r="V93" s="27">
        <f>IFERROR($U93/$L93,"")</f>
        <v/>
      </c>
    </row>
    <row r="94" ht="21" customHeight="1">
      <c r="A94" s="34" t="n"/>
      <c r="B94" s="19" t="n"/>
      <c r="C94" s="19" t="n"/>
      <c r="D94" s="19" t="n"/>
      <c r="E94" s="19" t="n"/>
      <c r="F94" s="19" t="n"/>
      <c r="G94" s="19" t="n"/>
      <c r="H94" s="19" t="n"/>
      <c r="I94" s="23" t="n"/>
      <c r="J94" s="23" t="n"/>
      <c r="K94" s="35" t="n"/>
      <c r="L94" s="25" t="n"/>
      <c r="M94" s="19" t="n"/>
      <c r="N94" s="25" t="n"/>
      <c r="O94" s="19" t="n"/>
      <c r="P94" s="19" t="n"/>
      <c r="Q94" s="28">
        <f>IF($A94="","",IF($P94&lt;&gt;"Completed","",IF(OR($F94="",$J94=""),"",IFERROR($J94*VLOOKUP($F94,Assumptions!$D$16:$E$25,2,FALSE),""))))</f>
        <v/>
      </c>
      <c r="R94" s="28">
        <f>IF($A94="","",IF($P94&lt;&gt;"Completed","",IF(OR($G94="",$I94=""),"",IFERROR($I94*VLOOKUP($G94,Assumptions!$A$16:$B$25,2,FALSE),""))))</f>
        <v/>
      </c>
      <c r="S94" s="28">
        <f>IF($A94="","",IF($P94&lt;&gt;"Completed","",IF($K94="","",IFERROR($K94*Assumptions!$B$4,""))))</f>
        <v/>
      </c>
      <c r="T94" s="28">
        <f>IF($A94="","",IF($P94&lt;&gt;"Completed","",IF(OR($L94="",$N94="",$Q94="",$R94="",$S94=""),"",SUM($N94,$Q94:$S94))))</f>
        <v/>
      </c>
      <c r="U94" s="28">
        <f>IF(OR($L94="",$T94=""),"",$L94-$T94)</f>
        <v/>
      </c>
      <c r="V94" s="29">
        <f>IFERROR($U94/$L94,"")</f>
        <v/>
      </c>
    </row>
    <row r="95" ht="21" customHeight="1">
      <c r="A95" s="34" t="n"/>
      <c r="B95" s="19" t="n"/>
      <c r="C95" s="19" t="n"/>
      <c r="D95" s="19" t="n"/>
      <c r="E95" s="19" t="n"/>
      <c r="F95" s="19" t="n"/>
      <c r="G95" s="19" t="n"/>
      <c r="H95" s="19" t="n"/>
      <c r="I95" s="23" t="n"/>
      <c r="J95" s="23" t="n"/>
      <c r="K95" s="35" t="n"/>
      <c r="L95" s="25" t="n"/>
      <c r="M95" s="19" t="n"/>
      <c r="N95" s="25" t="n"/>
      <c r="O95" s="19" t="n"/>
      <c r="P95" s="19" t="n"/>
      <c r="Q95" s="26">
        <f>IF($A95="","",IF($P95&lt;&gt;"Completed","",IF(OR($F95="",$J95=""),"",IFERROR($J95*VLOOKUP($F95,Assumptions!$D$16:$E$25,2,FALSE),""))))</f>
        <v/>
      </c>
      <c r="R95" s="26">
        <f>IF($A95="","",IF($P95&lt;&gt;"Completed","",IF(OR($G95="",$I95=""),"",IFERROR($I95*VLOOKUP($G95,Assumptions!$A$16:$B$25,2,FALSE),""))))</f>
        <v/>
      </c>
      <c r="S95" s="26">
        <f>IF($A95="","",IF($P95&lt;&gt;"Completed","",IF($K95="","",IFERROR($K95*Assumptions!$B$4,""))))</f>
        <v/>
      </c>
      <c r="T95" s="26">
        <f>IF($A95="","",IF($P95&lt;&gt;"Completed","",IF(OR($L95="",$N95="",$Q95="",$R95="",$S95=""),"",SUM($N95,$Q95:$S95))))</f>
        <v/>
      </c>
      <c r="U95" s="26">
        <f>IF(OR($L95="",$T95=""),"",$L95-$T95)</f>
        <v/>
      </c>
      <c r="V95" s="27">
        <f>IFERROR($U95/$L95,"")</f>
        <v/>
      </c>
    </row>
    <row r="96" ht="21" customHeight="1">
      <c r="A96" s="34" t="n"/>
      <c r="B96" s="19" t="n"/>
      <c r="C96" s="19" t="n"/>
      <c r="D96" s="19" t="n"/>
      <c r="E96" s="19" t="n"/>
      <c r="F96" s="19" t="n"/>
      <c r="G96" s="19" t="n"/>
      <c r="H96" s="19" t="n"/>
      <c r="I96" s="23" t="n"/>
      <c r="J96" s="23" t="n"/>
      <c r="K96" s="35" t="n"/>
      <c r="L96" s="25" t="n"/>
      <c r="M96" s="19" t="n"/>
      <c r="N96" s="25" t="n"/>
      <c r="O96" s="19" t="n"/>
      <c r="P96" s="19" t="n"/>
      <c r="Q96" s="28">
        <f>IF($A96="","",IF($P96&lt;&gt;"Completed","",IF(OR($F96="",$J96=""),"",IFERROR($J96*VLOOKUP($F96,Assumptions!$D$16:$E$25,2,FALSE),""))))</f>
        <v/>
      </c>
      <c r="R96" s="28">
        <f>IF($A96="","",IF($P96&lt;&gt;"Completed","",IF(OR($G96="",$I96=""),"",IFERROR($I96*VLOOKUP($G96,Assumptions!$A$16:$B$25,2,FALSE),""))))</f>
        <v/>
      </c>
      <c r="S96" s="28">
        <f>IF($A96="","",IF($P96&lt;&gt;"Completed","",IF($K96="","",IFERROR($K96*Assumptions!$B$4,""))))</f>
        <v/>
      </c>
      <c r="T96" s="28">
        <f>IF($A96="","",IF($P96&lt;&gt;"Completed","",IF(OR($L96="",$N96="",$Q96="",$R96="",$S96=""),"",SUM($N96,$Q96:$S96))))</f>
        <v/>
      </c>
      <c r="U96" s="28">
        <f>IF(OR($L96="",$T96=""),"",$L96-$T96)</f>
        <v/>
      </c>
      <c r="V96" s="29">
        <f>IFERROR($U96/$L96,"")</f>
        <v/>
      </c>
    </row>
    <row r="97" ht="21" customHeight="1">
      <c r="A97" s="34" t="n"/>
      <c r="B97" s="19" t="n"/>
      <c r="C97" s="19" t="n"/>
      <c r="D97" s="19" t="n"/>
      <c r="E97" s="19" t="n"/>
      <c r="F97" s="19" t="n"/>
      <c r="G97" s="19" t="n"/>
      <c r="H97" s="19" t="n"/>
      <c r="I97" s="23" t="n"/>
      <c r="J97" s="23" t="n"/>
      <c r="K97" s="35" t="n"/>
      <c r="L97" s="25" t="n"/>
      <c r="M97" s="19" t="n"/>
      <c r="N97" s="25" t="n"/>
      <c r="O97" s="19" t="n"/>
      <c r="P97" s="19" t="n"/>
      <c r="Q97" s="26">
        <f>IF($A97="","",IF($P97&lt;&gt;"Completed","",IF(OR($F97="",$J97=""),"",IFERROR($J97*VLOOKUP($F97,Assumptions!$D$16:$E$25,2,FALSE),""))))</f>
        <v/>
      </c>
      <c r="R97" s="26">
        <f>IF($A97="","",IF($P97&lt;&gt;"Completed","",IF(OR($G97="",$I97=""),"",IFERROR($I97*VLOOKUP($G97,Assumptions!$A$16:$B$25,2,FALSE),""))))</f>
        <v/>
      </c>
      <c r="S97" s="26">
        <f>IF($A97="","",IF($P97&lt;&gt;"Completed","",IF($K97="","",IFERROR($K97*Assumptions!$B$4,""))))</f>
        <v/>
      </c>
      <c r="T97" s="26">
        <f>IF($A97="","",IF($P97&lt;&gt;"Completed","",IF(OR($L97="",$N97="",$Q97="",$R97="",$S97=""),"",SUM($N97,$Q97:$S97))))</f>
        <v/>
      </c>
      <c r="U97" s="26">
        <f>IF(OR($L97="",$T97=""),"",$L97-$T97)</f>
        <v/>
      </c>
      <c r="V97" s="27">
        <f>IFERROR($U97/$L97,"")</f>
        <v/>
      </c>
    </row>
    <row r="98" ht="21" customHeight="1">
      <c r="A98" s="34" t="n"/>
      <c r="B98" s="19" t="n"/>
      <c r="C98" s="19" t="n"/>
      <c r="D98" s="19" t="n"/>
      <c r="E98" s="19" t="n"/>
      <c r="F98" s="19" t="n"/>
      <c r="G98" s="19" t="n"/>
      <c r="H98" s="19" t="n"/>
      <c r="I98" s="23" t="n"/>
      <c r="J98" s="23" t="n"/>
      <c r="K98" s="35" t="n"/>
      <c r="L98" s="25" t="n"/>
      <c r="M98" s="19" t="n"/>
      <c r="N98" s="25" t="n"/>
      <c r="O98" s="19" t="n"/>
      <c r="P98" s="19" t="n"/>
      <c r="Q98" s="28">
        <f>IF($A98="","",IF($P98&lt;&gt;"Completed","",IF(OR($F98="",$J98=""),"",IFERROR($J98*VLOOKUP($F98,Assumptions!$D$16:$E$25,2,FALSE),""))))</f>
        <v/>
      </c>
      <c r="R98" s="28">
        <f>IF($A98="","",IF($P98&lt;&gt;"Completed","",IF(OR($G98="",$I98=""),"",IFERROR($I98*VLOOKUP($G98,Assumptions!$A$16:$B$25,2,FALSE),""))))</f>
        <v/>
      </c>
      <c r="S98" s="28">
        <f>IF($A98="","",IF($P98&lt;&gt;"Completed","",IF($K98="","",IFERROR($K98*Assumptions!$B$4,""))))</f>
        <v/>
      </c>
      <c r="T98" s="28">
        <f>IF($A98="","",IF($P98&lt;&gt;"Completed","",IF(OR($L98="",$N98="",$Q98="",$R98="",$S98=""),"",SUM($N98,$Q98:$S98))))</f>
        <v/>
      </c>
      <c r="U98" s="28">
        <f>IF(OR($L98="",$T98=""),"",$L98-$T98)</f>
        <v/>
      </c>
      <c r="V98" s="29">
        <f>IFERROR($U98/$L98,"")</f>
        <v/>
      </c>
    </row>
    <row r="99" ht="21" customHeight="1">
      <c r="A99" s="34" t="n"/>
      <c r="B99" s="19" t="n"/>
      <c r="C99" s="19" t="n"/>
      <c r="D99" s="19" t="n"/>
      <c r="E99" s="19" t="n"/>
      <c r="F99" s="19" t="n"/>
      <c r="G99" s="19" t="n"/>
      <c r="H99" s="19" t="n"/>
      <c r="I99" s="23" t="n"/>
      <c r="J99" s="23" t="n"/>
      <c r="K99" s="35" t="n"/>
      <c r="L99" s="25" t="n"/>
      <c r="M99" s="19" t="n"/>
      <c r="N99" s="25" t="n"/>
      <c r="O99" s="19" t="n"/>
      <c r="P99" s="19" t="n"/>
      <c r="Q99" s="26">
        <f>IF($A99="","",IF($P99&lt;&gt;"Completed","",IF(OR($F99="",$J99=""),"",IFERROR($J99*VLOOKUP($F99,Assumptions!$D$16:$E$25,2,FALSE),""))))</f>
        <v/>
      </c>
      <c r="R99" s="26">
        <f>IF($A99="","",IF($P99&lt;&gt;"Completed","",IF(OR($G99="",$I99=""),"",IFERROR($I99*VLOOKUP($G99,Assumptions!$A$16:$B$25,2,FALSE),""))))</f>
        <v/>
      </c>
      <c r="S99" s="26">
        <f>IF($A99="","",IF($P99&lt;&gt;"Completed","",IF($K99="","",IFERROR($K99*Assumptions!$B$4,""))))</f>
        <v/>
      </c>
      <c r="T99" s="26">
        <f>IF($A99="","",IF($P99&lt;&gt;"Completed","",IF(OR($L99="",$N99="",$Q99="",$R99="",$S99=""),"",SUM($N99,$Q99:$S99))))</f>
        <v/>
      </c>
      <c r="U99" s="26">
        <f>IF(OR($L99="",$T99=""),"",$L99-$T99)</f>
        <v/>
      </c>
      <c r="V99" s="27">
        <f>IFERROR($U99/$L99,"")</f>
        <v/>
      </c>
    </row>
    <row r="100" ht="21" customHeight="1">
      <c r="A100" s="34" t="n"/>
      <c r="B100" s="19" t="n"/>
      <c r="C100" s="19" t="n"/>
      <c r="D100" s="19" t="n"/>
      <c r="E100" s="19" t="n"/>
      <c r="F100" s="19" t="n"/>
      <c r="G100" s="19" t="n"/>
      <c r="H100" s="19" t="n"/>
      <c r="I100" s="23" t="n"/>
      <c r="J100" s="23" t="n"/>
      <c r="K100" s="35" t="n"/>
      <c r="L100" s="25" t="n"/>
      <c r="M100" s="19" t="n"/>
      <c r="N100" s="25" t="n"/>
      <c r="O100" s="19" t="n"/>
      <c r="P100" s="19" t="n"/>
      <c r="Q100" s="28">
        <f>IF($A100="","",IF($P100&lt;&gt;"Completed","",IF(OR($F100="",$J100=""),"",IFERROR($J100*VLOOKUP($F100,Assumptions!$D$16:$E$25,2,FALSE),""))))</f>
        <v/>
      </c>
      <c r="R100" s="28">
        <f>IF($A100="","",IF($P100&lt;&gt;"Completed","",IF(OR($G100="",$I100=""),"",IFERROR($I100*VLOOKUP($G100,Assumptions!$A$16:$B$25,2,FALSE),""))))</f>
        <v/>
      </c>
      <c r="S100" s="28">
        <f>IF($A100="","",IF($P100&lt;&gt;"Completed","",IF($K100="","",IFERROR($K100*Assumptions!$B$4,""))))</f>
        <v/>
      </c>
      <c r="T100" s="28">
        <f>IF($A100="","",IF($P100&lt;&gt;"Completed","",IF(OR($L100="",$N100="",$Q100="",$R100="",$S100=""),"",SUM($N100,$Q100:$S100))))</f>
        <v/>
      </c>
      <c r="U100" s="28">
        <f>IF(OR($L100="",$T100=""),"",$L100-$T100)</f>
        <v/>
      </c>
      <c r="V100" s="29">
        <f>IFERROR($U100/$L100,"")</f>
        <v/>
      </c>
    </row>
    <row r="101" ht="21" customHeight="1">
      <c r="A101" s="34" t="n"/>
      <c r="B101" s="19" t="n"/>
      <c r="C101" s="19" t="n"/>
      <c r="D101" s="19" t="n"/>
      <c r="E101" s="19" t="n"/>
      <c r="F101" s="19" t="n"/>
      <c r="G101" s="19" t="n"/>
      <c r="H101" s="19" t="n"/>
      <c r="I101" s="23" t="n"/>
      <c r="J101" s="23" t="n"/>
      <c r="K101" s="35" t="n"/>
      <c r="L101" s="25" t="n"/>
      <c r="M101" s="19" t="n"/>
      <c r="N101" s="25" t="n"/>
      <c r="O101" s="19" t="n"/>
      <c r="P101" s="19" t="n"/>
      <c r="Q101" s="26">
        <f>IF($A101="","",IF($P101&lt;&gt;"Completed","",IF(OR($F101="",$J101=""),"",IFERROR($J101*VLOOKUP($F101,Assumptions!$D$16:$E$25,2,FALSE),""))))</f>
        <v/>
      </c>
      <c r="R101" s="26">
        <f>IF($A101="","",IF($P101&lt;&gt;"Completed","",IF(OR($G101="",$I101=""),"",IFERROR($I101*VLOOKUP($G101,Assumptions!$A$16:$B$25,2,FALSE),""))))</f>
        <v/>
      </c>
      <c r="S101" s="26">
        <f>IF($A101="","",IF($P101&lt;&gt;"Completed","",IF($K101="","",IFERROR($K101*Assumptions!$B$4,""))))</f>
        <v/>
      </c>
      <c r="T101" s="26">
        <f>IF($A101="","",IF($P101&lt;&gt;"Completed","",IF(OR($L101="",$N101="",$Q101="",$R101="",$S101=""),"",SUM($N101,$Q101:$S101))))</f>
        <v/>
      </c>
      <c r="U101" s="26">
        <f>IF(OR($L101="",$T101=""),"",$L101-$T101)</f>
        <v/>
      </c>
      <c r="V101" s="27">
        <f>IFERROR($U101/$L101,"")</f>
        <v/>
      </c>
    </row>
    <row r="102" ht="21" customHeight="1">
      <c r="A102" s="34" t="n"/>
      <c r="B102" s="19" t="n"/>
      <c r="C102" s="19" t="n"/>
      <c r="D102" s="19" t="n"/>
      <c r="E102" s="19" t="n"/>
      <c r="F102" s="19" t="n"/>
      <c r="G102" s="19" t="n"/>
      <c r="H102" s="19" t="n"/>
      <c r="I102" s="23" t="n"/>
      <c r="J102" s="23" t="n"/>
      <c r="K102" s="35" t="n"/>
      <c r="L102" s="25" t="n"/>
      <c r="M102" s="19" t="n"/>
      <c r="N102" s="25" t="n"/>
      <c r="O102" s="19" t="n"/>
      <c r="P102" s="19" t="n"/>
      <c r="Q102" s="28">
        <f>IF($A102="","",IF($P102&lt;&gt;"Completed","",IF(OR($F102="",$J102=""),"",IFERROR($J102*VLOOKUP($F102,Assumptions!$D$16:$E$25,2,FALSE),""))))</f>
        <v/>
      </c>
      <c r="R102" s="28">
        <f>IF($A102="","",IF($P102&lt;&gt;"Completed","",IF(OR($G102="",$I102=""),"",IFERROR($I102*VLOOKUP($G102,Assumptions!$A$16:$B$25,2,FALSE),""))))</f>
        <v/>
      </c>
      <c r="S102" s="28">
        <f>IF($A102="","",IF($P102&lt;&gt;"Completed","",IF($K102="","",IFERROR($K102*Assumptions!$B$4,""))))</f>
        <v/>
      </c>
      <c r="T102" s="28">
        <f>IF($A102="","",IF($P102&lt;&gt;"Completed","",IF(OR($L102="",$N102="",$Q102="",$R102="",$S102=""),"",SUM($N102,$Q102:$S102))))</f>
        <v/>
      </c>
      <c r="U102" s="28">
        <f>IF(OR($L102="",$T102=""),"",$L102-$T102)</f>
        <v/>
      </c>
      <c r="V102" s="29">
        <f>IFERROR($U102/$L102,"")</f>
        <v/>
      </c>
    </row>
    <row r="103" ht="21" customHeight="1">
      <c r="A103" s="34" t="n"/>
      <c r="B103" s="19" t="n"/>
      <c r="C103" s="19" t="n"/>
      <c r="D103" s="19" t="n"/>
      <c r="E103" s="19" t="n"/>
      <c r="F103" s="19" t="n"/>
      <c r="G103" s="19" t="n"/>
      <c r="H103" s="19" t="n"/>
      <c r="I103" s="23" t="n"/>
      <c r="J103" s="23" t="n"/>
      <c r="K103" s="35" t="n"/>
      <c r="L103" s="25" t="n"/>
      <c r="M103" s="19" t="n"/>
      <c r="N103" s="25" t="n"/>
      <c r="O103" s="19" t="n"/>
      <c r="P103" s="19" t="n"/>
      <c r="Q103" s="26">
        <f>IF($A103="","",IF($P103&lt;&gt;"Completed","",IF(OR($F103="",$J103=""),"",IFERROR($J103*VLOOKUP($F103,Assumptions!$D$16:$E$25,2,FALSE),""))))</f>
        <v/>
      </c>
      <c r="R103" s="26">
        <f>IF($A103="","",IF($P103&lt;&gt;"Completed","",IF(OR($G103="",$I103=""),"",IFERROR($I103*VLOOKUP($G103,Assumptions!$A$16:$B$25,2,FALSE),""))))</f>
        <v/>
      </c>
      <c r="S103" s="26">
        <f>IF($A103="","",IF($P103&lt;&gt;"Completed","",IF($K103="","",IFERROR($K103*Assumptions!$B$4,""))))</f>
        <v/>
      </c>
      <c r="T103" s="26">
        <f>IF($A103="","",IF($P103&lt;&gt;"Completed","",IF(OR($L103="",$N103="",$Q103="",$R103="",$S103=""),"",SUM($N103,$Q103:$S103))))</f>
        <v/>
      </c>
      <c r="U103" s="26">
        <f>IF(OR($L103="",$T103=""),"",$L103-$T103)</f>
        <v/>
      </c>
      <c r="V103" s="27">
        <f>IFERROR($U103/$L103,"")</f>
        <v/>
      </c>
    </row>
    <row r="104" ht="21" customHeight="1">
      <c r="A104" s="34" t="n"/>
      <c r="B104" s="19" t="n"/>
      <c r="C104" s="19" t="n"/>
      <c r="D104" s="19" t="n"/>
      <c r="E104" s="19" t="n"/>
      <c r="F104" s="19" t="n"/>
      <c r="G104" s="19" t="n"/>
      <c r="H104" s="19" t="n"/>
      <c r="I104" s="23" t="n"/>
      <c r="J104" s="23" t="n"/>
      <c r="K104" s="35" t="n"/>
      <c r="L104" s="25" t="n"/>
      <c r="M104" s="19" t="n"/>
      <c r="N104" s="25" t="n"/>
      <c r="O104" s="19" t="n"/>
      <c r="P104" s="19" t="n"/>
      <c r="Q104" s="28">
        <f>IF($A104="","",IF($P104&lt;&gt;"Completed","",IF(OR($F104="",$J104=""),"",IFERROR($J104*VLOOKUP($F104,Assumptions!$D$16:$E$25,2,FALSE),""))))</f>
        <v/>
      </c>
      <c r="R104" s="28">
        <f>IF($A104="","",IF($P104&lt;&gt;"Completed","",IF(OR($G104="",$I104=""),"",IFERROR($I104*VLOOKUP($G104,Assumptions!$A$16:$B$25,2,FALSE),""))))</f>
        <v/>
      </c>
      <c r="S104" s="28">
        <f>IF($A104="","",IF($P104&lt;&gt;"Completed","",IF($K104="","",IFERROR($K104*Assumptions!$B$4,""))))</f>
        <v/>
      </c>
      <c r="T104" s="28">
        <f>IF($A104="","",IF($P104&lt;&gt;"Completed","",IF(OR($L104="",$N104="",$Q104="",$R104="",$S104=""),"",SUM($N104,$Q104:$S104))))</f>
        <v/>
      </c>
      <c r="U104" s="28">
        <f>IF(OR($L104="",$T104=""),"",$L104-$T104)</f>
        <v/>
      </c>
      <c r="V104" s="29">
        <f>IFERROR($U104/$L104,"")</f>
        <v/>
      </c>
    </row>
  </sheetData>
  <autoFilter ref="A4:V104"/>
  <mergeCells count="1">
    <mergeCell ref="A1:V1"/>
  </mergeCells>
  <conditionalFormatting sqref="M5:M104">
    <cfRule type="expression" priority="1" dxfId="2">
      <formula>$M5="Yes"</formula>
    </cfRule>
  </conditionalFormatting>
  <conditionalFormatting sqref="U5:U104">
    <cfRule type="expression" priority="2" dxfId="0">
      <formula>AND($U5&lt;0,$U5&lt;&gt;"")</formula>
    </cfRule>
    <cfRule type="expression" priority="3" dxfId="1">
      <formula>AND($U5&gt;0,$U5&lt;&gt;"")</formula>
    </cfRule>
  </conditionalFormatting>
  <conditionalFormatting sqref="P5:P104">
    <cfRule type="expression" priority="4" dxfId="2">
      <formula>OR($P5="Open",$P5="Cancelled")</formula>
    </cfRule>
  </conditionalFormatting>
  <dataValidations count="14">
    <dataValidation sqref="B5:B104" showDropDown="0" showInputMessage="1" showErrorMessage="1" allowBlank="0" errorTitle="Customer not listed" error="Use a customer listed on the Customers sheet." promptTitle="Customer check" prompt="Select a customer name already entered on the Customers sheet." type="custom">
      <formula1>=OR(B5="",COUNTIF(INDIRECT("'Customers'!$B$5:$B$104"),B5)&gt;0)</formula1>
    </dataValidation>
    <dataValidation sqref="A5:A104" showDropDown="0" showInputMessage="0" showErrorMessage="1" allowBlank="0" errorTitle="Date outside limits" error="Enter a date within the editable date limits on Assumptions." type="date" operator="between">
      <formula1>=INDIRECT("'Assumptions'!$B$5")</formula1>
      <formula2>=INDIRECT("'Assumptions'!$B$6")</formula2>
    </dataValidation>
    <dataValidation sqref="D5:D104" showDropDown="0" showInputMessage="1" showErrorMessage="1" allowBlank="0" errorTitle="Invalid pest concern" error="Choose a pest concern from the editable Assumptions list." promptTitle="Pest concern" prompt="Choose an available pest concern." type="list">
      <formula1>=INDIRECT("'Assumptions'!$G$16:$G$25")</formula1>
    </dataValidation>
    <dataValidation sqref="E5:E104" showDropDown="0" showInputMessage="1" showErrorMessage="1" allowBlank="0" errorTitle="Invalid service" error="Choose a service from the editable Assumptions list." promptTitle="Service" prompt="Choose an available service." type="list">
      <formula1>=INDIRECT("'Assumptions'!$H$16:$H$25")</formula1>
    </dataValidation>
    <dataValidation sqref="F5:F104" showDropDown="0" showInputMessage="1" showErrorMessage="1" allowBlank="0" errorTitle="Invalid technician" error="Choose a technician from the editable Assumptions list." promptTitle="Technician" prompt="Choose an available technician." type="list">
      <formula1>=INDIRECT("'Assumptions'!$D$16:$D$25")</formula1>
    </dataValidation>
    <dataValidation sqref="G5:G104" showDropDown="0" showInputMessage="1" showErrorMessage="1" allowBlank="0" errorTitle="Invalid product" error="Choose a product from the editable Assumptions list." promptTitle="Product" prompt="Choose an available product." type="list">
      <formula1>=INDIRECT("'Assumptions'!$A$16:$A$25")</formula1>
    </dataValidation>
    <dataValidation sqref="H5:H104" showDropDown="0" showInputMessage="1" showErrorMessage="1" allowBlank="0" errorTitle="Invalid route" error="Choose a route from the editable Assumptions list." promptTitle="Route" prompt="Choose an available route." type="list">
      <formula1>=INDIRECT("'Assumptions'!$I$16:$I$25")</formula1>
    </dataValidation>
    <dataValidation sqref="M5:M104" showDropDown="0" showInputMessage="1" showErrorMessage="1" allowBlank="0" errorTitle="Invalid callback" error="Choose a callback from the editable Assumptions list." promptTitle="Callback" prompt="Choose an available callback." type="list">
      <formula1>=INDIRECT("'Assumptions'!$J$16:$J$25")</formula1>
    </dataValidation>
    <dataValidation sqref="O5:O104" showDropDown="0" showInputMessage="1" showErrorMessage="1" allowBlank="0" errorTitle="Invalid responsibility" error="Choose a responsibility from the editable Assumptions list." promptTitle="Responsibility" prompt="Choose an available responsibility." type="list">
      <formula1>=INDIRECT("'Assumptions'!$K$16:$K$25")</formula1>
    </dataValidation>
    <dataValidation sqref="P5:P104" showDropDown="0" showInputMessage="1" showErrorMessage="1" allowBlank="0" errorTitle="Invalid status" error="Choose a status from the editable Assumptions list." promptTitle="Status" prompt="Choose an available status." type="list">
      <formula1>=INDIRECT("'Assumptions'!$L$16:$L$25")</formula1>
    </dataValidation>
    <dataValidation sqref="I5:I104" showDropDown="0" showInputMessage="0" showErrorMessage="1" allowBlank="0" errorTitle="Invalid product quantity" error="Enter zero or a quantity within the Assumptions limit." type="decimal" operator="between">
      <formula1>0</formula1>
      <formula2>=INDIRECT("'Assumptions'!$B$9")</formula2>
    </dataValidation>
    <dataValidation sqref="J5:J104" showDropDown="0" showInputMessage="0" showErrorMessage="1" allowBlank="0" errorTitle="Invalid labor hours" error="Enter zero or labor hours within the Assumptions limit." type="decimal" operator="between">
      <formula1>0</formula1>
      <formula2>=INDIRECT("'Assumptions'!$B$7")</formula2>
    </dataValidation>
    <dataValidation sqref="K5:K104" showDropDown="0" showInputMessage="0" showErrorMessage="1" allowBlank="0" errorTitle="Invalid miles" error="Enter zero or miles within the Assumptions limit." type="decimal" operator="between">
      <formula1>0</formula1>
      <formula2>=INDIRECT("'Assumptions'!$B$8")</formula2>
    </dataValidation>
    <dataValidation sqref="L5:L104 N5:N104" showDropDown="0" showInputMessage="1" showErrorMessage="1" allowBlank="0" errorTitle="Invalid amount" error="Enter zero or a US dollar amount within the Assumptions limit." promptTitle="Revenue or callback cost" prompt="For a completed record, enter zero when the applicable amount is zero." type="decimal" operator="between">
      <formula1>0</formula1>
      <formula2>=INDIRECT("'Assumptions'!$B$10")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AA69C"/>
    <outlinePr summaryBelow="1" summaryRight="1"/>
    <pageSetUpPr/>
  </sheetPr>
  <dimension ref="A1:L2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23" customWidth="1" min="3" max="3"/>
    <col width="31" customWidth="1" min="4" max="4"/>
    <col width="20" customWidth="1" min="5" max="5"/>
    <col width="3" customWidth="1" min="6" max="6"/>
    <col width="25" customWidth="1" min="7" max="7"/>
    <col width="21" customWidth="1" min="8" max="8"/>
    <col width="24" customWidth="1" min="9" max="9"/>
    <col width="12" customWidth="1" min="10" max="10"/>
    <col width="18" customWidth="1" min="11" max="11"/>
    <col width="14" customWidth="1" min="12" max="12"/>
  </cols>
  <sheetData>
    <row r="1" ht="28" customHeight="1">
      <c r="A1" s="1" t="inlineStr">
        <is>
          <t>Assumptions and Editable Lists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3" t="n"/>
    </row>
    <row r="2" ht="30" customHeight="1">
      <c r="A2" s="3" t="inlineStr">
        <is>
          <t>These are editable internal planning assumptions and stable workbook choices. They do not represent pricing, contracts, regulatory limits, or safety approval.</t>
        </is>
      </c>
    </row>
    <row r="3" ht="32" customHeight="1">
      <c r="A3" s="8" t="inlineStr">
        <is>
          <t>Cost and Review Assumption</t>
        </is>
      </c>
      <c r="B3" s="8" t="inlineStr">
        <is>
          <t>Value</t>
        </is>
      </c>
      <c r="C3" s="8" t="inlineStr">
        <is>
          <t>Unit or Use</t>
        </is>
      </c>
    </row>
    <row r="4">
      <c r="A4" s="10" t="inlineStr">
        <is>
          <t>Mileage cost per mile</t>
        </is>
      </c>
      <c r="B4" s="25" t="n">
        <v>0.67</v>
      </c>
      <c r="C4" s="10" t="inlineStr">
        <is>
          <t>US dollars per mile</t>
        </is>
      </c>
    </row>
    <row r="5">
      <c r="A5" s="15" t="inlineStr">
        <is>
          <t>Earliest service date</t>
        </is>
      </c>
      <c r="B5" s="36" t="n">
        <v>45911</v>
      </c>
      <c r="C5" s="15" t="inlineStr">
        <is>
          <t>MM/DD/YYYY</t>
        </is>
      </c>
    </row>
    <row r="6">
      <c r="A6" s="10" t="inlineStr">
        <is>
          <t>Latest service date</t>
        </is>
      </c>
      <c r="B6" s="36" t="n">
        <v>46366</v>
      </c>
      <c r="C6" s="10" t="inlineStr">
        <is>
          <t>MM/DD/YYYY</t>
        </is>
      </c>
    </row>
    <row r="7">
      <c r="A7" s="15" t="inlineStr">
        <is>
          <t>Maximum labor hours per visit</t>
        </is>
      </c>
      <c r="B7" s="23" t="n">
        <v>16</v>
      </c>
      <c r="C7" s="15" t="inlineStr">
        <is>
          <t>hours</t>
        </is>
      </c>
    </row>
    <row r="8">
      <c r="A8" s="10" t="inlineStr">
        <is>
          <t>Maximum miles per visit</t>
        </is>
      </c>
      <c r="B8" s="35" t="n">
        <v>300</v>
      </c>
      <c r="C8" s="10" t="inlineStr">
        <is>
          <t>miles</t>
        </is>
      </c>
    </row>
    <row r="9">
      <c r="A9" s="15" t="inlineStr">
        <is>
          <t>Maximum product quantity</t>
        </is>
      </c>
      <c r="B9" s="23" t="n">
        <v>256</v>
      </c>
      <c r="C9" s="15" t="inlineStr">
        <is>
          <t>ounces</t>
        </is>
      </c>
    </row>
    <row r="10">
      <c r="A10" s="10" t="inlineStr">
        <is>
          <t>Maximum entered amount</t>
        </is>
      </c>
      <c r="B10" s="25" t="n">
        <v>10000</v>
      </c>
      <c r="C10" s="10" t="inlineStr">
        <is>
          <t>US dollars</t>
        </is>
      </c>
    </row>
    <row r="11">
      <c r="A11" s="15" t="inlineStr">
        <is>
          <t>Margin review threshold</t>
        </is>
      </c>
      <c r="B11" s="31" t="n">
        <v>0.2</v>
      </c>
      <c r="C11" s="15" t="inlineStr">
        <is>
          <t>percent</t>
        </is>
      </c>
    </row>
    <row r="12"/>
    <row r="13"/>
    <row r="14"/>
    <row r="15" ht="34" customHeight="1">
      <c r="A15" s="4" t="inlineStr">
        <is>
          <t>Product</t>
        </is>
      </c>
      <c r="B15" s="4" t="inlineStr">
        <is>
          <t>Cost per Ounce</t>
        </is>
      </c>
      <c r="D15" s="4" t="inlineStr">
        <is>
          <t>Technician</t>
        </is>
      </c>
      <c r="E15" s="4" t="inlineStr">
        <is>
          <t>Labor Cost per Hour</t>
        </is>
      </c>
      <c r="G15" s="4" t="inlineStr">
        <is>
          <t>Pest Concern</t>
        </is>
      </c>
      <c r="H15" s="4" t="inlineStr">
        <is>
          <t>Service</t>
        </is>
      </c>
      <c r="I15" s="4" t="inlineStr">
        <is>
          <t>Route</t>
        </is>
      </c>
      <c r="J15" s="4" t="inlineStr">
        <is>
          <t>Callback</t>
        </is>
      </c>
      <c r="K15" s="4" t="inlineStr">
        <is>
          <t>Responsibility</t>
        </is>
      </c>
      <c r="L15" s="4" t="inlineStr">
        <is>
          <t>Status</t>
        </is>
      </c>
    </row>
    <row r="16">
      <c r="A16" s="19" t="inlineStr">
        <is>
          <t>Fictional Product Alpha</t>
        </is>
      </c>
      <c r="B16" s="25" t="n">
        <v>1.2</v>
      </c>
      <c r="D16" s="19" t="inlineStr">
        <is>
          <t>Fictional Technician Rowan</t>
        </is>
      </c>
      <c r="E16" s="25" t="n">
        <v>32</v>
      </c>
      <c r="G16" s="19" t="inlineStr">
        <is>
          <t>Ant activity</t>
        </is>
      </c>
      <c r="H16" s="19" t="inlineStr">
        <is>
          <t>Routine service</t>
        </is>
      </c>
      <c r="I16" s="19" t="inlineStr">
        <is>
          <t>Fictional Route Amber</t>
        </is>
      </c>
      <c r="J16" s="19" t="inlineStr">
        <is>
          <t>Yes</t>
        </is>
      </c>
      <c r="K16" s="19" t="inlineStr">
        <is>
          <t>Company</t>
        </is>
      </c>
      <c r="L16" s="19" t="inlineStr">
        <is>
          <t>Completed</t>
        </is>
      </c>
    </row>
    <row r="17">
      <c r="A17" s="19" t="inlineStr">
        <is>
          <t>Fictional Product Beta</t>
        </is>
      </c>
      <c r="B17" s="25" t="n">
        <v>2.1</v>
      </c>
      <c r="D17" s="19" t="inlineStr">
        <is>
          <t>Fictional Technician Skyler</t>
        </is>
      </c>
      <c r="E17" s="25" t="n">
        <v>35</v>
      </c>
      <c r="G17" s="19" t="inlineStr">
        <is>
          <t>Cockroach activity</t>
        </is>
      </c>
      <c r="H17" s="19" t="inlineStr">
        <is>
          <t>Inspection</t>
        </is>
      </c>
      <c r="I17" s="19" t="inlineStr">
        <is>
          <t>Fictional Route Blue</t>
        </is>
      </c>
      <c r="J17" s="19" t="inlineStr">
        <is>
          <t>No</t>
        </is>
      </c>
      <c r="K17" s="19" t="inlineStr">
        <is>
          <t>Customer</t>
        </is>
      </c>
      <c r="L17" s="19" t="inlineStr">
        <is>
          <t>Open</t>
        </is>
      </c>
    </row>
    <row r="18">
      <c r="A18" s="19" t="inlineStr">
        <is>
          <t>Fictional Product Gamma</t>
        </is>
      </c>
      <c r="B18" s="25" t="n">
        <v>0.75</v>
      </c>
      <c r="D18" s="19" t="inlineStr">
        <is>
          <t>Fictional Technician Morgan</t>
        </is>
      </c>
      <c r="E18" s="25" t="n">
        <v>38</v>
      </c>
      <c r="G18" s="19" t="inlineStr">
        <is>
          <t>Rodent activity</t>
        </is>
      </c>
      <c r="H18" s="19" t="inlineStr">
        <is>
          <t>Monitoring visit</t>
        </is>
      </c>
      <c r="I18" s="19" t="inlineStr">
        <is>
          <t>Fictional Route Green</t>
        </is>
      </c>
      <c r="J18" s="19" t="n"/>
      <c r="K18" s="19" t="inlineStr">
        <is>
          <t>Shared</t>
        </is>
      </c>
      <c r="L18" s="19" t="inlineStr">
        <is>
          <t>Cancelled</t>
        </is>
      </c>
    </row>
    <row r="19">
      <c r="A19" s="19" t="inlineStr">
        <is>
          <t>Fictional Product Delta</t>
        </is>
      </c>
      <c r="B19" s="25" t="n">
        <v>3</v>
      </c>
      <c r="D19" s="19" t="inlineStr">
        <is>
          <t>Fictional Technician Casey</t>
        </is>
      </c>
      <c r="E19" s="25" t="n">
        <v>31</v>
      </c>
      <c r="G19" s="19" t="inlineStr">
        <is>
          <t>Stored-product insects</t>
        </is>
      </c>
      <c r="H19" s="19" t="inlineStr">
        <is>
          <t>Exclusion labor</t>
        </is>
      </c>
      <c r="I19" s="19" t="inlineStr">
        <is>
          <t>Fictional Route Gray</t>
        </is>
      </c>
      <c r="J19" s="19" t="n"/>
      <c r="K19" s="19" t="inlineStr">
        <is>
          <t>Review</t>
        </is>
      </c>
      <c r="L19" s="19" t="n"/>
    </row>
    <row r="20">
      <c r="A20" s="19" t="inlineStr">
        <is>
          <t>No product</t>
        </is>
      </c>
      <c r="B20" s="25" t="n">
        <v>0</v>
      </c>
      <c r="D20" s="19" t="n"/>
      <c r="E20" s="25" t="n"/>
      <c r="G20" s="19" t="inlineStr">
        <is>
          <t>Stinging insect activity</t>
        </is>
      </c>
      <c r="H20" s="19" t="inlineStr">
        <is>
          <t>Follow-up</t>
        </is>
      </c>
      <c r="I20" s="19" t="n"/>
      <c r="J20" s="19" t="n"/>
      <c r="K20" s="19" t="inlineStr">
        <is>
          <t>Not applicable</t>
        </is>
      </c>
      <c r="L20" s="19" t="n"/>
    </row>
    <row r="21">
      <c r="A21" s="19" t="n"/>
      <c r="B21" s="25" t="n"/>
      <c r="D21" s="19" t="n"/>
      <c r="E21" s="25" t="n"/>
      <c r="G21" s="19" t="inlineStr">
        <is>
          <t>General inspection</t>
        </is>
      </c>
      <c r="H21" s="19" t="n"/>
      <c r="I21" s="19" t="n"/>
      <c r="J21" s="19" t="n"/>
      <c r="K21" s="19" t="n"/>
      <c r="L21" s="19" t="n"/>
    </row>
    <row r="22">
      <c r="A22" s="19" t="n"/>
      <c r="B22" s="25" t="n"/>
      <c r="D22" s="19" t="n"/>
      <c r="E22" s="25" t="n"/>
      <c r="G22" s="19" t="n"/>
      <c r="H22" s="19" t="n"/>
      <c r="I22" s="19" t="n"/>
      <c r="J22" s="19" t="n"/>
      <c r="K22" s="19" t="n"/>
      <c r="L22" s="19" t="n"/>
    </row>
    <row r="23">
      <c r="A23" s="19" t="n"/>
      <c r="B23" s="25" t="n"/>
      <c r="D23" s="19" t="n"/>
      <c r="E23" s="25" t="n"/>
      <c r="G23" s="19" t="n"/>
      <c r="H23" s="19" t="n"/>
      <c r="I23" s="19" t="n"/>
      <c r="J23" s="19" t="n"/>
      <c r="K23" s="19" t="n"/>
      <c r="L23" s="19" t="n"/>
    </row>
    <row r="24">
      <c r="A24" s="19" t="n"/>
      <c r="B24" s="25" t="n"/>
      <c r="D24" s="19" t="n"/>
      <c r="E24" s="25" t="n"/>
      <c r="G24" s="19" t="n"/>
      <c r="H24" s="19" t="n"/>
      <c r="I24" s="19" t="n"/>
      <c r="J24" s="19" t="n"/>
      <c r="K24" s="19" t="n"/>
      <c r="L24" s="19" t="n"/>
    </row>
    <row r="25">
      <c r="A25" s="19" t="n"/>
      <c r="B25" s="25" t="n"/>
      <c r="D25" s="19" t="n"/>
      <c r="E25" s="25" t="n"/>
      <c r="G25" s="19" t="n"/>
      <c r="H25" s="19" t="n"/>
      <c r="I25" s="19" t="n"/>
      <c r="J25" s="19" t="n"/>
      <c r="K25" s="19" t="n"/>
      <c r="L25" s="19" t="n"/>
    </row>
  </sheetData>
  <mergeCells count="1">
    <mergeCell ref="A1:L1"/>
  </mergeCells>
  <dataValidations count="7">
    <dataValidation sqref="B4" showDropDown="0" showInputMessage="0" showErrorMessage="1" allowBlank="0" errorTitle="Invalid mileage cost" error="Enter a mileage cost from $0.00 through $10.00 per mile." type="decimal" operator="between">
      <formula1>0</formula1>
      <formula2>10</formula2>
    </dataValidation>
    <dataValidation sqref="B5:B6" showDropDown="0" showInputMessage="0" showErrorMessage="1" allowBlank="0" errorTitle="Invalid date limits" error="Enter valid dates with the earliest date on or before the latest date." type="custom">
      <formula1>=AND(ISNUMBER(B5),$B$5&lt;=$B$6)</formula1>
    </dataValidation>
    <dataValidation sqref="B7:B8" showDropDown="0" showInputMessage="0" showErrorMessage="1" allowBlank="0" errorTitle="Invalid limit" error="Enter a whole number from 0 through 10,000." type="whole" operator="between">
      <formula1>0</formula1>
      <formula2>10000</formula2>
    </dataValidation>
    <dataValidation sqref="B9:B10" showDropDown="0" showInputMessage="0" showErrorMessage="1" allowBlank="0" errorTitle="Invalid planning limit" error="Enter a nonnegative planning limit." type="decimal" operator="between">
      <formula1>0</formula1>
      <formula2>1000000</formula2>
    </dataValidation>
    <dataValidation sqref="B11" showDropDown="0" showInputMessage="0" showErrorMessage="1" allowBlank="0" errorTitle="Invalid margin threshold" error="Enter a review threshold from -100% through 100%." type="decimal" operator="between">
      <formula1>-1</formula1>
      <formula2>1</formula2>
    </dataValidation>
    <dataValidation sqref="B16:B25" showDropDown="0" showInputMessage="0" showErrorMessage="1" allowBlank="0" errorTitle="Invalid product cost" error="Enter a nonnegative internal product cost per ounce." type="decimal" operator="between">
      <formula1>0</formula1>
      <formula2>10000</formula2>
    </dataValidation>
    <dataValidation sqref="E16:E25" showDropDown="0" showInputMessage="0" showErrorMessage="1" allowBlank="0" errorTitle="Invalid labor cost" error="Enter a nonnegative internal labor cost per hour." type="decimal" operator="between">
      <formula1>0</formula1>
      <formula2>10000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Customer Profitability Dashboard</dc:title>
  <dc:subject xmlns:dc="http://purl.org/dc/elements/1.1/">Customer revenue, service cost, callbacks, and contribution margin</dc:subject>
  <dcterms:created xmlns:dcterms="http://purl.org/dc/terms/" xmlns:xsi="http://www.w3.org/2001/XMLSchema-instance" xsi:type="dcterms:W3CDTF">2026-09-11T00:39:32Z</dcterms:created>
  <dcterms:modified xmlns:dcterms="http://purl.org/dc/terms/" xmlns:xsi="http://www.w3.org/2001/XMLSchema-instance" xsi:type="dcterms:W3CDTF">2026-09-11T00:39:32+00:00Z</dcterms:modified>
</cp:coreProperties>
</file>