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quipment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'Equipment'!$A$5:$T$105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mm/dd/yyyy"/>
    <numFmt numFmtId="165" formatCode="$#,##0.00;[Red]-$#,##0.00"/>
    <numFmt numFmtId="166" formatCode="0.0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6686D"/>
      <sz val="9"/>
    </font>
    <font>
      <name val="Calibri"/>
      <b val="1"/>
      <color rgb="0024363B"/>
      <sz val="10"/>
    </font>
    <font>
      <name val="Calibri"/>
      <color rgb="0024363B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FFFFFF"/>
      </patternFill>
    </fill>
    <fill>
      <patternFill patternType="solid">
        <fgColor rgb="00FFF1C9"/>
      </patternFill>
    </fill>
    <fill>
      <patternFill patternType="solid">
        <fgColor rgb="00F5F8F6"/>
      </patternFill>
    </fill>
    <fill>
      <patternFill patternType="solid">
        <fgColor rgb="00D56A4A"/>
      </patternFill>
    </fill>
  </fills>
  <borders count="2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5" borderId="1" pivotButton="0" quotePrefix="0" xfId="0"/>
    <xf numFmtId="164" fontId="3" fillId="5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1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center"/>
    </xf>
    <xf numFmtId="0" fontId="5" fillId="2" borderId="1" pivotButton="0" quotePrefix="0" xfId="0"/>
    <xf numFmtId="1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1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65" fontId="4" fillId="5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center" vertical="center"/>
    </xf>
    <xf numFmtId="164" fontId="4" fillId="3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  <dxf>
      <font>
        <name val="Calibri"/>
        <b val="1"/>
        <color rgb="00FFFFFF"/>
        <sz val="10"/>
      </font>
      <fill>
        <patternFill patternType="solid">
          <fgColor rgb="00D56A4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Book Value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'Summary'!C13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'Summary'!$A$14:$A$19</f>
            </numRef>
          </cat>
          <val>
            <numRef>
              <f>'Summary'!$C$14:$C$19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Book value ($)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11</row>
      <rowOff>0</rowOff>
    </from>
    <ext cx="4500000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autoPageBreaks="0" fitToPage="1"/>
  </sheetPr>
  <dimension ref="A1:L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8" customWidth="1" min="2" max="2"/>
    <col width="20" customWidth="1" min="3" max="3"/>
    <col width="29" customWidth="1" min="4" max="4"/>
    <col width="19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</cols>
  <sheetData>
    <row r="1" ht="28" customHeight="1">
      <c r="A1" s="1" t="inlineStr">
        <is>
          <t>Equipment Depreciation Summary</t>
        </is>
      </c>
    </row>
    <row r="2" ht="32" customHeight="1">
      <c r="A2" s="2" t="inlineStr">
        <is>
          <t>Planning indicators calculated from the Equipment sheet. All examples are fictional, and review prompts require human evaluation.</t>
        </is>
      </c>
    </row>
    <row r="3">
      <c r="A3" s="3" t="inlineStr">
        <is>
          <t>As-of Date</t>
        </is>
      </c>
      <c r="B3" s="34">
        <f>Assumptions!$B$3</f>
        <v/>
      </c>
    </row>
    <row r="4"/>
    <row r="5">
      <c r="A5" s="5" t="inlineStr">
        <is>
          <t>Operating Indicator</t>
        </is>
      </c>
      <c r="B5" s="5" t="inlineStr">
        <is>
          <t>Calculated Value</t>
        </is>
      </c>
      <c r="D5" s="5" t="inlineStr">
        <is>
          <t>Financial Indicator</t>
        </is>
      </c>
      <c r="E5" s="5" t="inlineStr">
        <is>
          <t>Calculated Value</t>
        </is>
      </c>
    </row>
    <row r="6">
      <c r="A6" s="6" t="inlineStr">
        <is>
          <t>Total Assets</t>
        </is>
      </c>
      <c r="B6" s="7">
        <f>COUNTIF(Equipment!$A$6:$A$105,"&lt;&gt;")</f>
        <v/>
      </c>
      <c r="D6" s="6" t="inlineStr">
        <is>
          <t>Original Cost</t>
        </is>
      </c>
      <c r="E6" s="35">
        <f>SUM(Equipment!$H$6:$H$105)</f>
        <v/>
      </c>
    </row>
    <row r="7">
      <c r="A7" s="9" t="inlineStr">
        <is>
          <t>Active Assets</t>
        </is>
      </c>
      <c r="B7" s="10">
        <f>COUNTIF(Equipment!$L$6:$L$105,"Active")</f>
        <v/>
      </c>
      <c r="D7" s="9" t="inlineStr">
        <is>
          <t>Accumulated Depreciation</t>
        </is>
      </c>
      <c r="E7" s="36">
        <f>SUM(Equipment!$Q$6:$Q$105)</f>
        <v/>
      </c>
    </row>
    <row r="8">
      <c r="A8" s="6" t="inlineStr">
        <is>
          <t>Fully Depreciated</t>
        </is>
      </c>
      <c r="B8" s="7">
        <f>COUNTIF(Equipment!$T$6:$T$105,"Fully depreciated")</f>
        <v/>
      </c>
      <c r="D8" s="6" t="inlineStr">
        <is>
          <t>Current Book Value</t>
        </is>
      </c>
      <c r="E8" s="35">
        <f>SUM(Equipment!$R$6:$R$105)</f>
        <v/>
      </c>
    </row>
    <row r="9">
      <c r="A9" s="9" t="inlineStr">
        <is>
          <t>Items for Human Check</t>
        </is>
      </c>
      <c r="B9" s="10">
        <f>COUNTIF(Equipment!$T$6:$T$105,"Check*")+COUNTIF(Equipment!$T$6:$T$105,"Human review")+COUNTIF(Equipment!$T$6:$T$105,"Before service")</f>
        <v/>
      </c>
      <c r="D9" s="9" t="inlineStr">
        <is>
          <t>Next-Month Estimate</t>
        </is>
      </c>
      <c r="E9" s="36">
        <f>SUM(Equipment!$S$6:$S$105)</f>
        <v/>
      </c>
    </row>
    <row r="10">
      <c r="A10" s="6" t="inlineStr">
        <is>
          <t>Above Review Threshold</t>
        </is>
      </c>
      <c r="B10" s="7">
        <f>COUNTIF(Equipment!$H$6:$H$105,"&gt;"&amp;Assumptions!$B$6)</f>
        <v/>
      </c>
      <c r="D10" s="6" t="inlineStr">
        <is>
          <t>Book Value / Cost</t>
        </is>
      </c>
      <c r="E10" s="37">
        <f>IFERROR(SUM(Equipment!$R$6:$R$105)/SUM(Equipment!$H$6:$H$105),"")</f>
        <v/>
      </c>
    </row>
    <row r="11"/>
    <row r="12"/>
    <row r="13">
      <c r="A13" s="5" t="inlineStr">
        <is>
          <t>Equipment Category</t>
        </is>
      </c>
      <c r="B13" s="5" t="inlineStr">
        <is>
          <t>Asset Count</t>
        </is>
      </c>
      <c r="C13" s="5" t="inlineStr">
        <is>
          <t>Current Book Value</t>
        </is>
      </c>
    </row>
    <row r="14">
      <c r="A14" s="13">
        <f>Assumptions!$D$4</f>
        <v/>
      </c>
      <c r="B14" s="7">
        <f>COUNTIF(Equipment!$C$6:$C$105,$A14)</f>
        <v/>
      </c>
      <c r="C14" s="35">
        <f>IF($B14=0,NA(),SUMIF(Equipment!$C$6:$C$105,$A14,Equipment!$R$6:$R$105))</f>
        <v/>
      </c>
    </row>
    <row r="15">
      <c r="A15" s="14">
        <f>Assumptions!$D$5</f>
        <v/>
      </c>
      <c r="B15" s="10">
        <f>COUNTIF(Equipment!$C$6:$C$105,$A15)</f>
        <v/>
      </c>
      <c r="C15" s="36">
        <f>IF($B15=0,NA(),SUMIF(Equipment!$C$6:$C$105,$A15,Equipment!$R$6:$R$105))</f>
        <v/>
      </c>
    </row>
    <row r="16">
      <c r="A16" s="13">
        <f>Assumptions!$D$6</f>
        <v/>
      </c>
      <c r="B16" s="7">
        <f>COUNTIF(Equipment!$C$6:$C$105,$A16)</f>
        <v/>
      </c>
      <c r="C16" s="35">
        <f>IF($B16=0,NA(),SUMIF(Equipment!$C$6:$C$105,$A16,Equipment!$R$6:$R$105))</f>
        <v/>
      </c>
    </row>
    <row r="17">
      <c r="A17" s="14">
        <f>Assumptions!$D$7</f>
        <v/>
      </c>
      <c r="B17" s="10">
        <f>COUNTIF(Equipment!$C$6:$C$105,$A17)</f>
        <v/>
      </c>
      <c r="C17" s="36">
        <f>IF($B17=0,NA(),SUMIF(Equipment!$C$6:$C$105,$A17,Equipment!$R$6:$R$105))</f>
        <v/>
      </c>
    </row>
    <row r="18">
      <c r="A18" s="13">
        <f>Assumptions!$D$8</f>
        <v/>
      </c>
      <c r="B18" s="7">
        <f>COUNTIF(Equipment!$C$6:$C$105,$A18)</f>
        <v/>
      </c>
      <c r="C18" s="35">
        <f>IF($B18=0,NA(),SUMIF(Equipment!$C$6:$C$105,$A18,Equipment!$R$6:$R$105))</f>
        <v/>
      </c>
    </row>
    <row r="19">
      <c r="A19" s="14">
        <f>Assumptions!$D$9</f>
        <v/>
      </c>
      <c r="B19" s="10">
        <f>COUNTIF(Equipment!$C$6:$C$105,$A19)</f>
        <v/>
      </c>
      <c r="C19" s="36">
        <f>IF($B19=0,NA(),SUMIF(Equipment!$C$6:$C$105,$A19,Equipment!$R$6:$R$105))</f>
        <v/>
      </c>
    </row>
    <row r="20">
      <c r="A20" s="15" t="inlineStr">
        <is>
          <t>Total</t>
        </is>
      </c>
      <c r="B20" s="16">
        <f>SUM(B14:B19)</f>
        <v/>
      </c>
      <c r="C20" s="38">
        <f>SUM(Equipment!$R$6:$R$105)</f>
        <v/>
      </c>
    </row>
    <row r="21"/>
    <row r="22" ht="50" customHeight="1">
      <c r="A22" s="2" t="inlineStr">
        <is>
          <t>Review prompts are planning alerts only. This workbook does not determine tax treatment, legal sufficiency, regulatory status, equipment safety, or accounting policy.</t>
        </is>
      </c>
    </row>
  </sheetData>
  <mergeCells count="1">
    <mergeCell ref="A1:L1"/>
  </mergeCells>
  <conditionalFormatting sqref="B9">
    <cfRule type="expression" priority="1" dxfId="0">
      <formula>$B$9&gt;0</formula>
    </cfRule>
  </conditionalFormatting>
  <conditionalFormatting sqref="E8">
    <cfRule type="expression" priority="2" dxfId="1">
      <formula>$E$8&gt;0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autoPageBreaks="0" fitToPage="1"/>
  </sheetPr>
  <dimension ref="A1:T105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5" customWidth="1" min="1" max="1"/>
    <col width="32" customWidth="1" min="2" max="2"/>
    <col width="19" customWidth="1" min="3" max="3"/>
    <col width="28" customWidth="1" min="4" max="4"/>
    <col width="27" customWidth="1" min="5" max="5"/>
    <col width="15" customWidth="1" min="6" max="6"/>
    <col width="15" customWidth="1" min="7" max="7"/>
    <col width="16" customWidth="1" min="8" max="8"/>
    <col width="15" customWidth="1" min="9" max="9"/>
    <col width="15" customWidth="1" min="10" max="10"/>
    <col width="19" customWidth="1" min="11" max="11"/>
    <col width="18" customWidth="1" min="12" max="12"/>
    <col width="16" customWidth="1" min="13" max="13"/>
    <col width="16" customWidth="1" min="14" max="14"/>
    <col width="16" customWidth="1" min="15" max="15"/>
    <col width="17" customWidth="1" min="16" max="16"/>
    <col width="21" customWidth="1" min="17" max="17"/>
    <col width="19" customWidth="1" min="18" max="18"/>
    <col width="20" customWidth="1" min="19" max="19"/>
    <col width="25" customWidth="1" min="20" max="20"/>
  </cols>
  <sheetData>
    <row r="1" ht="28" customHeight="1">
      <c r="A1" s="1" t="inlineStr">
        <is>
          <t>Pest Control Equipment Depreciation Schedule</t>
        </is>
      </c>
    </row>
    <row r="2" ht="33" customHeight="1">
      <c r="A2" s="2" t="inlineStr">
        <is>
          <t>Yellow cells are editable inputs. All sample assets, people, and service sites are fictional. Calculated values update from the as-of date on the Assumptions sheet.</t>
        </is>
      </c>
    </row>
    <row r="3">
      <c r="A3" s="6" t="inlineStr">
        <is>
          <t>As-of Date</t>
        </is>
      </c>
      <c r="B3" s="34">
        <f>Assumptions!$B$3</f>
        <v/>
      </c>
    </row>
    <row r="4"/>
    <row r="5" ht="35" customHeight="1">
      <c r="A5" s="18" t="inlineStr">
        <is>
          <t>Asset ID</t>
        </is>
      </c>
      <c r="B5" s="18" t="inlineStr">
        <is>
          <t>Equipment Name</t>
        </is>
      </c>
      <c r="C5" s="18" t="inlineStr">
        <is>
          <t>Category</t>
        </is>
      </c>
      <c r="D5" s="18" t="inlineStr">
        <is>
          <t>Service Site</t>
        </is>
      </c>
      <c r="E5" s="18" t="inlineStr">
        <is>
          <t>Responsible Person</t>
        </is>
      </c>
      <c r="F5" s="18" t="inlineStr">
        <is>
          <t>Acquisition Date</t>
        </is>
      </c>
      <c r="G5" s="18" t="inlineStr">
        <is>
          <t>In-Service Date</t>
        </is>
      </c>
      <c r="H5" s="18" t="inlineStr">
        <is>
          <t>Acquisition Cost</t>
        </is>
      </c>
      <c r="I5" s="18" t="inlineStr">
        <is>
          <t>Salvage Value</t>
        </is>
      </c>
      <c r="J5" s="18" t="inlineStr">
        <is>
          <t>Useful Life (Years)</t>
        </is>
      </c>
      <c r="K5" s="18" t="inlineStr">
        <is>
          <t>Method</t>
        </is>
      </c>
      <c r="L5" s="18" t="inlineStr">
        <is>
          <t>Status</t>
        </is>
      </c>
      <c r="M5" s="18" t="inlineStr">
        <is>
          <t>Disposition Date</t>
        </is>
      </c>
      <c r="N5" s="18" t="inlineStr">
        <is>
          <t>Effective Through</t>
        </is>
      </c>
      <c r="O5" s="18" t="inlineStr">
        <is>
          <t>Months Depreciated</t>
        </is>
      </c>
      <c r="P5" s="18" t="inlineStr">
        <is>
          <t>Depreciable Base</t>
        </is>
      </c>
      <c r="Q5" s="18" t="inlineStr">
        <is>
          <t>Accumulated Depreciation</t>
        </is>
      </c>
      <c r="R5" s="18" t="inlineStr">
        <is>
          <t>Current Book Value</t>
        </is>
      </c>
      <c r="S5" s="18" t="inlineStr">
        <is>
          <t>Next-Month Estimate</t>
        </is>
      </c>
      <c r="T5" s="18" t="inlineStr">
        <is>
          <t>Review Prompt</t>
        </is>
      </c>
    </row>
    <row r="6">
      <c r="A6" s="19" t="inlineStr">
        <is>
          <t>FIC-EQ-001</t>
        </is>
      </c>
      <c r="B6" s="19" t="inlineStr">
        <is>
          <t>Fictional Cedar Backpack Sprayer</t>
        </is>
      </c>
      <c r="C6" s="19" t="inlineStr">
        <is>
          <t>Sprayer</t>
        </is>
      </c>
      <c r="D6" s="19" t="inlineStr">
        <is>
          <t>Fictional North Service Hub</t>
        </is>
      </c>
      <c r="E6" s="19" t="inlineStr">
        <is>
          <t>Avery Quill (Fictional)</t>
        </is>
      </c>
      <c r="F6" s="39" t="n">
        <v>44795</v>
      </c>
      <c r="G6" s="39" t="n">
        <v>44815</v>
      </c>
      <c r="H6" s="40" t="n">
        <v>1450</v>
      </c>
      <c r="I6" s="40" t="n">
        <v>100</v>
      </c>
      <c r="J6" s="22" t="n">
        <v>5</v>
      </c>
      <c r="K6" s="23" t="inlineStr">
        <is>
          <t>Straight-Line</t>
        </is>
      </c>
      <c r="L6" s="23" t="inlineStr">
        <is>
          <t>Active</t>
        </is>
      </c>
      <c r="M6" s="39" t="n"/>
      <c r="N6" s="41">
        <f>IF($A6="","",IF(OR($G6="",Assumptions!$B$3=""),"",IFERROR(IF(AND($L6="Retired",$M6&lt;&gt;""),MIN(Assumptions!$B$3,$M6),Assumptions!$B$3),"")))</f>
        <v/>
      </c>
      <c r="O6" s="25">
        <f>IF($A6="","",IF(OR($G6="",$N6="",$J6=""),"",IFERROR(IF($N6&lt;$G6,0,MIN($J6*12,MAX(0,(YEAR($N6)-YEAR($G6))*12+MONTH($N6)-MONTH($G6)+IF(DAY($N6)&gt;=DAY($G6),0,-1)))),"")))</f>
        <v/>
      </c>
      <c r="P6" s="35">
        <f>IF($A6="","",IF(OR($H6="",$I6=""),"",IFERROR(IF(OR($H6&lt;=0,$I6&gt;$H6),"",$H6-$I6),"")))</f>
        <v/>
      </c>
      <c r="Q6" s="35">
        <f>IF($A6="","",IF(OR($H6="",$I6="",$J6="",$K6="",$O6="",$H6&lt;=0,$I6&gt;$H6),"",IFERROR(IF($K6="Straight-Line",$P6*$O6/($J6*12),IF($K6="Double-Declining",$H6-MAX($I6,$H6*(1-2/($J6*12))^$O6),"")),"")))</f>
        <v/>
      </c>
      <c r="R6" s="35">
        <f>IF($A6="","",IF(OR($H6="",$Q6=""),"",IFERROR(MAX($I6,$H6-$Q6),"")))</f>
        <v/>
      </c>
      <c r="S6" s="35">
        <f>IF($A6="","",IF(OR($Q6="",$R6="",$J6="",$O6=""),"",IF($N6&lt;$G6,"",IF($O6&gt;=$J6*12,0,IFERROR(IF($K6="Straight-Line",$P6/($J6*12),IF($K6="Double-Declining",MAX(0,MIN($R6-$I6,$R6*2/($J6*12))),"")),"")))))</f>
        <v/>
      </c>
      <c r="T6" s="26">
        <f>IF($A6="","",IF(COUNTIF($A$6:$A$105,$A6)&gt;1,"Check duplicate ID",IF(COUNTBLANK($B6:$L6)&gt;0,"Check required inputs",IF($H6&lt;=0,"Check cost",IF($I6&gt;$H6,"Check salvage value",IF($G6&lt;$F6,"Check service date",IF(AND($L6="Retired",$M6=""),"Check disposition date",IF(AND($L6&lt;&gt;"Retired",$M6&lt;&gt;""),"Check disposition/status",IF($L6="Held for Review","Human review",IF($N6&lt;$G6,"Before service",IF($O6&gt;=$J6*12,"Fully depreciated","Current")))))))))))</f>
        <v/>
      </c>
    </row>
    <row r="7">
      <c r="A7" s="19" t="inlineStr">
        <is>
          <t>FIC-EQ-002</t>
        </is>
      </c>
      <c r="B7" s="19" t="inlineStr">
        <is>
          <t>Fictional Beacon Power Duster</t>
        </is>
      </c>
      <c r="C7" s="19" t="inlineStr">
        <is>
          <t>Duster</t>
        </is>
      </c>
      <c r="D7" s="19" t="inlineStr">
        <is>
          <t>Fictional South Service Hub</t>
        </is>
      </c>
      <c r="E7" s="19" t="inlineStr">
        <is>
          <t>Morgan Vale (Fictional)</t>
        </is>
      </c>
      <c r="F7" s="39" t="n">
        <v>45457</v>
      </c>
      <c r="G7" s="39" t="n">
        <v>45471</v>
      </c>
      <c r="H7" s="40" t="n">
        <v>3200</v>
      </c>
      <c r="I7" s="40" t="n">
        <v>250</v>
      </c>
      <c r="J7" s="22" t="n">
        <v>5</v>
      </c>
      <c r="K7" s="23" t="inlineStr">
        <is>
          <t>Double-Declining</t>
        </is>
      </c>
      <c r="L7" s="23" t="inlineStr">
        <is>
          <t>Active</t>
        </is>
      </c>
      <c r="M7" s="39" t="n"/>
      <c r="N7" s="42">
        <f>IF($A7="","",IF(OR($G7="",Assumptions!$B$3=""),"",IFERROR(IF(AND($L7="Retired",$M7&lt;&gt;""),MIN(Assumptions!$B$3,$M7),Assumptions!$B$3),"")))</f>
        <v/>
      </c>
      <c r="O7" s="28">
        <f>IF($A7="","",IF(OR($G7="",$N7="",$J7=""),"",IFERROR(IF($N7&lt;$G7,0,MIN($J7*12,MAX(0,(YEAR($N7)-YEAR($G7))*12+MONTH($N7)-MONTH($G7)+IF(DAY($N7)&gt;=DAY($G7),0,-1)))),"")))</f>
        <v/>
      </c>
      <c r="P7" s="36">
        <f>IF($A7="","",IF(OR($H7="",$I7=""),"",IFERROR(IF(OR($H7&lt;=0,$I7&gt;$H7),"",$H7-$I7),"")))</f>
        <v/>
      </c>
      <c r="Q7" s="36">
        <f>IF($A7="","",IF(OR($H7="",$I7="",$J7="",$K7="",$O7="",$H7&lt;=0,$I7&gt;$H7),"",IFERROR(IF($K7="Straight-Line",$P7*$O7/($J7*12),IF($K7="Double-Declining",$H7-MAX($I7,$H7*(1-2/($J7*12))^$O7),"")),"")))</f>
        <v/>
      </c>
      <c r="R7" s="36">
        <f>IF($A7="","",IF(OR($H7="",$Q7=""),"",IFERROR(MAX($I7,$H7-$Q7),"")))</f>
        <v/>
      </c>
      <c r="S7" s="36">
        <f>IF($A7="","",IF(OR($Q7="",$R7="",$J7="",$O7=""),"",IF($N7&lt;$G7,"",IF($O7&gt;=$J7*12,0,IFERROR(IF($K7="Straight-Line",$P7/($J7*12),IF($K7="Double-Declining",MAX(0,MIN($R7-$I7,$R7*2/($J7*12))),"")),"")))))</f>
        <v/>
      </c>
      <c r="T7" s="29">
        <f>IF($A7="","",IF(COUNTIF($A$6:$A$105,$A7)&gt;1,"Check duplicate ID",IF(COUNTBLANK($B7:$L7)&gt;0,"Check required inputs",IF($H7&lt;=0,"Check cost",IF($I7&gt;$H7,"Check salvage value",IF($G7&lt;$F7,"Check service date",IF(AND($L7="Retired",$M7=""),"Check disposition date",IF(AND($L7&lt;&gt;"Retired",$M7&lt;&gt;""),"Check disposition/status",IF($L7="Held for Review","Human review",IF($N7&lt;$G7,"Before service",IF($O7&gt;=$J7*12,"Fully depreciated","Current")))))))))))</f>
        <v/>
      </c>
    </row>
    <row r="8">
      <c r="A8" s="19" t="inlineStr">
        <is>
          <t>FIC-EQ-003</t>
        </is>
      </c>
      <c r="B8" s="19" t="inlineStr">
        <is>
          <t>Fictional Lantern Inspection Camera</t>
        </is>
      </c>
      <c r="C8" s="19" t="inlineStr">
        <is>
          <t>Inspection Tool</t>
        </is>
      </c>
      <c r="D8" s="19" t="inlineStr">
        <is>
          <t>Fictional Central Workshop</t>
        </is>
      </c>
      <c r="E8" s="19" t="inlineStr">
        <is>
          <t>Riley Finch (Fictional)</t>
        </is>
      </c>
      <c r="F8" s="39" t="n">
        <v>44055</v>
      </c>
      <c r="G8" s="39" t="n">
        <v>44085</v>
      </c>
      <c r="H8" s="40" t="n">
        <v>4600</v>
      </c>
      <c r="I8" s="40" t="n">
        <v>300</v>
      </c>
      <c r="J8" s="22" t="n">
        <v>4</v>
      </c>
      <c r="K8" s="23" t="inlineStr">
        <is>
          <t>Straight-Line</t>
        </is>
      </c>
      <c r="L8" s="23" t="inlineStr">
        <is>
          <t>Retired</t>
        </is>
      </c>
      <c r="M8" s="39" t="n">
        <v>45911</v>
      </c>
      <c r="N8" s="41">
        <f>IF($A8="","",IF(OR($G8="",Assumptions!$B$3=""),"",IFERROR(IF(AND($L8="Retired",$M8&lt;&gt;""),MIN(Assumptions!$B$3,$M8),Assumptions!$B$3),"")))</f>
        <v/>
      </c>
      <c r="O8" s="25">
        <f>IF($A8="","",IF(OR($G8="",$N8="",$J8=""),"",IFERROR(IF($N8&lt;$G8,0,MIN($J8*12,MAX(0,(YEAR($N8)-YEAR($G8))*12+MONTH($N8)-MONTH($G8)+IF(DAY($N8)&gt;=DAY($G8),0,-1)))),"")))</f>
        <v/>
      </c>
      <c r="P8" s="35">
        <f>IF($A8="","",IF(OR($H8="",$I8=""),"",IFERROR(IF(OR($H8&lt;=0,$I8&gt;$H8),"",$H8-$I8),"")))</f>
        <v/>
      </c>
      <c r="Q8" s="35">
        <f>IF($A8="","",IF(OR($H8="",$I8="",$J8="",$K8="",$O8="",$H8&lt;=0,$I8&gt;$H8),"",IFERROR(IF($K8="Straight-Line",$P8*$O8/($J8*12),IF($K8="Double-Declining",$H8-MAX($I8,$H8*(1-2/($J8*12))^$O8),"")),"")))</f>
        <v/>
      </c>
      <c r="R8" s="35">
        <f>IF($A8="","",IF(OR($H8="",$Q8=""),"",IFERROR(MAX($I8,$H8-$Q8),"")))</f>
        <v/>
      </c>
      <c r="S8" s="35">
        <f>IF($A8="","",IF(OR($Q8="",$R8="",$J8="",$O8=""),"",IF($N8&lt;$G8,"",IF($O8&gt;=$J8*12,0,IFERROR(IF($K8="Straight-Line",$P8/($J8*12),IF($K8="Double-Declining",MAX(0,MIN($R8-$I8,$R8*2/($J8*12))),"")),"")))))</f>
        <v/>
      </c>
      <c r="T8" s="26">
        <f>IF($A8="","",IF(COUNTIF($A$6:$A$105,$A8)&gt;1,"Check duplicate ID",IF(COUNTBLANK($B8:$L8)&gt;0,"Check required inputs",IF($H8&lt;=0,"Check cost",IF($I8&gt;$H8,"Check salvage value",IF($G8&lt;$F8,"Check service date",IF(AND($L8="Retired",$M8=""),"Check disposition date",IF(AND($L8&lt;&gt;"Retired",$M8&lt;&gt;""),"Check disposition/status",IF($L8="Held for Review","Human review",IF($N8&lt;$G8,"Before service",IF($O8&gt;=$J8*12,"Fully depreciated","Current")))))))))))</f>
        <v/>
      </c>
    </row>
    <row r="9">
      <c r="A9" s="19" t="inlineStr">
        <is>
          <t>FIC-EQ-004</t>
        </is>
      </c>
      <c r="B9" s="19" t="inlineStr">
        <is>
          <t>Fictional Delta Portable Heat Unit</t>
        </is>
      </c>
      <c r="C9" s="19" t="inlineStr">
        <is>
          <t>Heat Equipment</t>
        </is>
      </c>
      <c r="D9" s="19" t="inlineStr">
        <is>
          <t>Fictional South Service Hub</t>
        </is>
      </c>
      <c r="E9" s="19" t="inlineStr">
        <is>
          <t>Taylor Wren (Fictional)</t>
        </is>
      </c>
      <c r="F9" s="39" t="n">
        <v>45779</v>
      </c>
      <c r="G9" s="39" t="n">
        <v>45801</v>
      </c>
      <c r="H9" s="40" t="n">
        <v>12800</v>
      </c>
      <c r="I9" s="40" t="n">
        <v>1000</v>
      </c>
      <c r="J9" s="22" t="n">
        <v>7</v>
      </c>
      <c r="K9" s="23" t="inlineStr">
        <is>
          <t>Double-Declining</t>
        </is>
      </c>
      <c r="L9" s="23" t="inlineStr">
        <is>
          <t>Active</t>
        </is>
      </c>
      <c r="M9" s="39" t="n"/>
      <c r="N9" s="42">
        <f>IF($A9="","",IF(OR($G9="",Assumptions!$B$3=""),"",IFERROR(IF(AND($L9="Retired",$M9&lt;&gt;""),MIN(Assumptions!$B$3,$M9),Assumptions!$B$3),"")))</f>
        <v/>
      </c>
      <c r="O9" s="28">
        <f>IF($A9="","",IF(OR($G9="",$N9="",$J9=""),"",IFERROR(IF($N9&lt;$G9,0,MIN($J9*12,MAX(0,(YEAR($N9)-YEAR($G9))*12+MONTH($N9)-MONTH($G9)+IF(DAY($N9)&gt;=DAY($G9),0,-1)))),"")))</f>
        <v/>
      </c>
      <c r="P9" s="36">
        <f>IF($A9="","",IF(OR($H9="",$I9=""),"",IFERROR(IF(OR($H9&lt;=0,$I9&gt;$H9),"",$H9-$I9),"")))</f>
        <v/>
      </c>
      <c r="Q9" s="36">
        <f>IF($A9="","",IF(OR($H9="",$I9="",$J9="",$K9="",$O9="",$H9&lt;=0,$I9&gt;$H9),"",IFERROR(IF($K9="Straight-Line",$P9*$O9/($J9*12),IF($K9="Double-Declining",$H9-MAX($I9,$H9*(1-2/($J9*12))^$O9),"")),"")))</f>
        <v/>
      </c>
      <c r="R9" s="36">
        <f>IF($A9="","",IF(OR($H9="",$Q9=""),"",IFERROR(MAX($I9,$H9-$Q9),"")))</f>
        <v/>
      </c>
      <c r="S9" s="36">
        <f>IF($A9="","",IF(OR($Q9="",$R9="",$J9="",$O9=""),"",IF($N9&lt;$G9,"",IF($O9&gt;=$J9*12,0,IFERROR(IF($K9="Straight-Line",$P9/($J9*12),IF($K9="Double-Declining",MAX(0,MIN($R9-$I9,$R9*2/($J9*12))),"")),"")))))</f>
        <v/>
      </c>
      <c r="T9" s="29">
        <f>IF($A9="","",IF(COUNTIF($A$6:$A$105,$A9)&gt;1,"Check duplicate ID",IF(COUNTBLANK($B9:$L9)&gt;0,"Check required inputs",IF($H9&lt;=0,"Check cost",IF($I9&gt;$H9,"Check salvage value",IF($G9&lt;$F9,"Check service date",IF(AND($L9="Retired",$M9=""),"Check disposition date",IF(AND($L9&lt;&gt;"Retired",$M9&lt;&gt;""),"Check disposition/status",IF($L9="Held for Review","Human review",IF($N9&lt;$G9,"Before service",IF($O9&gt;=$J9*12,"Fully depreciated","Current")))))))))))</f>
        <v/>
      </c>
    </row>
    <row r="10">
      <c r="A10" s="19" t="inlineStr">
        <is>
          <t>FIC-EQ-005</t>
        </is>
      </c>
      <c r="B10" s="19" t="inlineStr">
        <is>
          <t>Fictional Echo Moisture Meter</t>
        </is>
      </c>
      <c r="C10" s="19" t="inlineStr">
        <is>
          <t>Inspection Tool</t>
        </is>
      </c>
      <c r="D10" s="19" t="inlineStr">
        <is>
          <t>Fictional North Service Hub</t>
        </is>
      </c>
      <c r="E10" s="19" t="inlineStr">
        <is>
          <t>Jordan Lark (Fictional)</t>
        </is>
      </c>
      <c r="F10" s="39" t="n">
        <v>44758</v>
      </c>
      <c r="G10" s="39" t="n">
        <v>44770</v>
      </c>
      <c r="H10" s="40" t="n">
        <v>900</v>
      </c>
      <c r="I10" s="40" t="n">
        <v>0</v>
      </c>
      <c r="J10" s="22" t="n">
        <v>3</v>
      </c>
      <c r="K10" s="23" t="inlineStr">
        <is>
          <t>Straight-Line</t>
        </is>
      </c>
      <c r="L10" s="23" t="inlineStr">
        <is>
          <t>Active</t>
        </is>
      </c>
      <c r="M10" s="39" t="n"/>
      <c r="N10" s="41">
        <f>IF($A10="","",IF(OR($G10="",Assumptions!$B$3=""),"",IFERROR(IF(AND($L10="Retired",$M10&lt;&gt;""),MIN(Assumptions!$B$3,$M10),Assumptions!$B$3),"")))</f>
        <v/>
      </c>
      <c r="O10" s="25">
        <f>IF($A10="","",IF(OR($G10="",$N10="",$J10=""),"",IFERROR(IF($N10&lt;$G10,0,MIN($J10*12,MAX(0,(YEAR($N10)-YEAR($G10))*12+MONTH($N10)-MONTH($G10)+IF(DAY($N10)&gt;=DAY($G10),0,-1)))),"")))</f>
        <v/>
      </c>
      <c r="P10" s="35">
        <f>IF($A10="","",IF(OR($H10="",$I10=""),"",IFERROR(IF(OR($H10&lt;=0,$I10&gt;$H10),"",$H10-$I10),"")))</f>
        <v/>
      </c>
      <c r="Q10" s="35">
        <f>IF($A10="","",IF(OR($H10="",$I10="",$J10="",$K10="",$O10="",$H10&lt;=0,$I10&gt;$H10),"",IFERROR(IF($K10="Straight-Line",$P10*$O10/($J10*12),IF($K10="Double-Declining",$H10-MAX($I10,$H10*(1-2/($J10*12))^$O10),"")),"")))</f>
        <v/>
      </c>
      <c r="R10" s="35">
        <f>IF($A10="","",IF(OR($H10="",$Q10=""),"",IFERROR(MAX($I10,$H10-$Q10),"")))</f>
        <v/>
      </c>
      <c r="S10" s="35">
        <f>IF($A10="","",IF(OR($Q10="",$R10="",$J10="",$O10=""),"",IF($N10&lt;$G10,"",IF($O10&gt;=$J10*12,0,IFERROR(IF($K10="Straight-Line",$P10/($J10*12),IF($K10="Double-Declining",MAX(0,MIN($R10-$I10,$R10*2/($J10*12))),"")),"")))))</f>
        <v/>
      </c>
      <c r="T10" s="26">
        <f>IF($A10="","",IF(COUNTIF($A$6:$A$105,$A10)&gt;1,"Check duplicate ID",IF(COUNTBLANK($B10:$L10)&gt;0,"Check required inputs",IF($H10&lt;=0,"Check cost",IF($I10&gt;$H10,"Check salvage value",IF($G10&lt;$F10,"Check service date",IF(AND($L10="Retired",$M10=""),"Check disposition date",IF(AND($L10&lt;&gt;"Retired",$M10&lt;&gt;""),"Check disposition/status",IF($L10="Held for Review","Human review",IF($N10&lt;$G10,"Before service",IF($O10&gt;=$J10*12,"Fully depreciated","Current")))))))))))</f>
        <v/>
      </c>
    </row>
    <row r="11">
      <c r="A11" s="19" t="inlineStr">
        <is>
          <t>FIC-EQ-006</t>
        </is>
      </c>
      <c r="B11" s="19" t="inlineStr">
        <is>
          <t>Fictional Zephyr Compact Sprayer</t>
        </is>
      </c>
      <c r="C11" s="19" t="inlineStr">
        <is>
          <t>Sprayer</t>
        </is>
      </c>
      <c r="D11" s="19" t="inlineStr">
        <is>
          <t>Fictional East Service Hub</t>
        </is>
      </c>
      <c r="E11" s="19" t="inlineStr">
        <is>
          <t>Casey Rowan (Fictional)</t>
        </is>
      </c>
      <c r="F11" s="39" t="n">
        <v>46261</v>
      </c>
      <c r="G11" s="39" t="n">
        <v>46321</v>
      </c>
      <c r="H11" s="40" t="n">
        <v>2750</v>
      </c>
      <c r="I11" s="40" t="n">
        <v>200</v>
      </c>
      <c r="J11" s="22" t="n">
        <v>5</v>
      </c>
      <c r="K11" s="23" t="inlineStr">
        <is>
          <t>Double-Declining</t>
        </is>
      </c>
      <c r="L11" s="23" t="inlineStr">
        <is>
          <t>Active</t>
        </is>
      </c>
      <c r="M11" s="39" t="n"/>
      <c r="N11" s="42">
        <f>IF($A11="","",IF(OR($G11="",Assumptions!$B$3=""),"",IFERROR(IF(AND($L11="Retired",$M11&lt;&gt;""),MIN(Assumptions!$B$3,$M11),Assumptions!$B$3),"")))</f>
        <v/>
      </c>
      <c r="O11" s="28">
        <f>IF($A11="","",IF(OR($G11="",$N11="",$J11=""),"",IFERROR(IF($N11&lt;$G11,0,MIN($J11*12,MAX(0,(YEAR($N11)-YEAR($G11))*12+MONTH($N11)-MONTH($G11)+IF(DAY($N11)&gt;=DAY($G11),0,-1)))),"")))</f>
        <v/>
      </c>
      <c r="P11" s="36">
        <f>IF($A11="","",IF(OR($H11="",$I11=""),"",IFERROR(IF(OR($H11&lt;=0,$I11&gt;$H11),"",$H11-$I11),"")))</f>
        <v/>
      </c>
      <c r="Q11" s="36">
        <f>IF($A11="","",IF(OR($H11="",$I11="",$J11="",$K11="",$O11="",$H11&lt;=0,$I11&gt;$H11),"",IFERROR(IF($K11="Straight-Line",$P11*$O11/($J11*12),IF($K11="Double-Declining",$H11-MAX($I11,$H11*(1-2/($J11*12))^$O11),"")),"")))</f>
        <v/>
      </c>
      <c r="R11" s="36">
        <f>IF($A11="","",IF(OR($H11="",$Q11=""),"",IFERROR(MAX($I11,$H11-$Q11),"")))</f>
        <v/>
      </c>
      <c r="S11" s="36">
        <f>IF($A11="","",IF(OR($Q11="",$R11="",$J11="",$O11=""),"",IF($N11&lt;$G11,"",IF($O11&gt;=$J11*12,0,IFERROR(IF($K11="Straight-Line",$P11/($J11*12),IF($K11="Double-Declining",MAX(0,MIN($R11-$I11,$R11*2/($J11*12))),"")),"")))))</f>
        <v/>
      </c>
      <c r="T11" s="29">
        <f>IF($A11="","",IF(COUNTIF($A$6:$A$105,$A11)&gt;1,"Check duplicate ID",IF(COUNTBLANK($B11:$L11)&gt;0,"Check required inputs",IF($H11&lt;=0,"Check cost",IF($I11&gt;$H11,"Check salvage value",IF($G11&lt;$F11,"Check service date",IF(AND($L11="Retired",$M11=""),"Check disposition date",IF(AND($L11&lt;&gt;"Retired",$M11&lt;&gt;""),"Check disposition/status",IF($L11="Held for Review","Human review",IF($N11&lt;$G11,"Before service",IF($O11&gt;=$J11*12,"Fully depreciated","Current")))))))))))</f>
        <v/>
      </c>
    </row>
    <row r="12">
      <c r="A12" s="19" t="inlineStr">
        <is>
          <t>FIC-EQ-007</t>
        </is>
      </c>
      <c r="B12" s="19" t="inlineStr">
        <is>
          <t>Fictional Clover Trailer Rig</t>
        </is>
      </c>
      <c r="C12" s="19" t="inlineStr">
        <is>
          <t>Vehicle Equipment</t>
        </is>
      </c>
      <c r="D12" s="19" t="inlineStr">
        <is>
          <t>Fictional Mobile Unit Alpha</t>
        </is>
      </c>
      <c r="E12" s="19" t="inlineStr">
        <is>
          <t>Parker Mica (Fictional)</t>
        </is>
      </c>
      <c r="F12" s="39" t="n">
        <v>44440</v>
      </c>
      <c r="G12" s="39" t="n">
        <v>44480</v>
      </c>
      <c r="H12" s="40" t="n">
        <v>18500</v>
      </c>
      <c r="I12" s="40" t="n">
        <v>2500</v>
      </c>
      <c r="J12" s="22" t="n">
        <v>8</v>
      </c>
      <c r="K12" s="23" t="inlineStr">
        <is>
          <t>Straight-Line</t>
        </is>
      </c>
      <c r="L12" s="23" t="inlineStr">
        <is>
          <t>Active</t>
        </is>
      </c>
      <c r="M12" s="39" t="n"/>
      <c r="N12" s="41">
        <f>IF($A12="","",IF(OR($G12="",Assumptions!$B$3=""),"",IFERROR(IF(AND($L12="Retired",$M12&lt;&gt;""),MIN(Assumptions!$B$3,$M12),Assumptions!$B$3),"")))</f>
        <v/>
      </c>
      <c r="O12" s="25">
        <f>IF($A12="","",IF(OR($G12="",$N12="",$J12=""),"",IFERROR(IF($N12&lt;$G12,0,MIN($J12*12,MAX(0,(YEAR($N12)-YEAR($G12))*12+MONTH($N12)-MONTH($G12)+IF(DAY($N12)&gt;=DAY($G12),0,-1)))),"")))</f>
        <v/>
      </c>
      <c r="P12" s="35">
        <f>IF($A12="","",IF(OR($H12="",$I12=""),"",IFERROR(IF(OR($H12&lt;=0,$I12&gt;$H12),"",$H12-$I12),"")))</f>
        <v/>
      </c>
      <c r="Q12" s="35">
        <f>IF($A12="","",IF(OR($H12="",$I12="",$J12="",$K12="",$O12="",$H12&lt;=0,$I12&gt;$H12),"",IFERROR(IF($K12="Straight-Line",$P12*$O12/($J12*12),IF($K12="Double-Declining",$H12-MAX($I12,$H12*(1-2/($J12*12))^$O12),"")),"")))</f>
        <v/>
      </c>
      <c r="R12" s="35">
        <f>IF($A12="","",IF(OR($H12="",$Q12=""),"",IFERROR(MAX($I12,$H12-$Q12),"")))</f>
        <v/>
      </c>
      <c r="S12" s="35">
        <f>IF($A12="","",IF(OR($Q12="",$R12="",$J12="",$O12=""),"",IF($N12&lt;$G12,"",IF($O12&gt;=$J12*12,0,IFERROR(IF($K12="Straight-Line",$P12/($J12*12),IF($K12="Double-Declining",MAX(0,MIN($R12-$I12,$R12*2/($J12*12))),"")),"")))))</f>
        <v/>
      </c>
      <c r="T12" s="26">
        <f>IF($A12="","",IF(COUNTIF($A$6:$A$105,$A12)&gt;1,"Check duplicate ID",IF(COUNTBLANK($B12:$L12)&gt;0,"Check required inputs",IF($H12&lt;=0,"Check cost",IF($I12&gt;$H12,"Check salvage value",IF($G12&lt;$F12,"Check service date",IF(AND($L12="Retired",$M12=""),"Check disposition date",IF(AND($L12&lt;&gt;"Retired",$M12&lt;&gt;""),"Check disposition/status",IF($L12="Held for Review","Human review",IF($N12&lt;$G12,"Before service",IF($O12&gt;=$J12*12,"Fully depreciated","Current")))))))))))</f>
        <v/>
      </c>
    </row>
    <row r="13">
      <c r="A13" s="19" t="inlineStr">
        <is>
          <t>FIC-EQ-008</t>
        </is>
      </c>
      <c r="B13" s="19" t="inlineStr">
        <is>
          <t>Fictional Harbor Mounted Tank Frame</t>
        </is>
      </c>
      <c r="C13" s="19" t="inlineStr">
        <is>
          <t>Vehicle Equipment</t>
        </is>
      </c>
      <c r="D13" s="19" t="inlineStr">
        <is>
          <t>Fictional Mobile Unit Beta</t>
        </is>
      </c>
      <c r="E13" s="19" t="inlineStr">
        <is>
          <t>Drew Ember (Fictional)</t>
        </is>
      </c>
      <c r="F13" s="39" t="n">
        <v>43694</v>
      </c>
      <c r="G13" s="39" t="n">
        <v>43719</v>
      </c>
      <c r="H13" s="40" t="n">
        <v>6200</v>
      </c>
      <c r="I13" s="40" t="n">
        <v>500</v>
      </c>
      <c r="J13" s="22" t="n">
        <v>6</v>
      </c>
      <c r="K13" s="23" t="inlineStr">
        <is>
          <t>Double-Declining</t>
        </is>
      </c>
      <c r="L13" s="23" t="inlineStr">
        <is>
          <t>Retired</t>
        </is>
      </c>
      <c r="M13" s="39" t="n">
        <v>45546</v>
      </c>
      <c r="N13" s="42">
        <f>IF($A13="","",IF(OR($G13="",Assumptions!$B$3=""),"",IFERROR(IF(AND($L13="Retired",$M13&lt;&gt;""),MIN(Assumptions!$B$3,$M13),Assumptions!$B$3),"")))</f>
        <v/>
      </c>
      <c r="O13" s="28">
        <f>IF($A13="","",IF(OR($G13="",$N13="",$J13=""),"",IFERROR(IF($N13&lt;$G13,0,MIN($J13*12,MAX(0,(YEAR($N13)-YEAR($G13))*12+MONTH($N13)-MONTH($G13)+IF(DAY($N13)&gt;=DAY($G13),0,-1)))),"")))</f>
        <v/>
      </c>
      <c r="P13" s="36">
        <f>IF($A13="","",IF(OR($H13="",$I13=""),"",IFERROR(IF(OR($H13&lt;=0,$I13&gt;$H13),"",$H13-$I13),"")))</f>
        <v/>
      </c>
      <c r="Q13" s="36">
        <f>IF($A13="","",IF(OR($H13="",$I13="",$J13="",$K13="",$O13="",$H13&lt;=0,$I13&gt;$H13),"",IFERROR(IF($K13="Straight-Line",$P13*$O13/($J13*12),IF($K13="Double-Declining",$H13-MAX($I13,$H13*(1-2/($J13*12))^$O13),"")),"")))</f>
        <v/>
      </c>
      <c r="R13" s="36">
        <f>IF($A13="","",IF(OR($H13="",$Q13=""),"",IFERROR(MAX($I13,$H13-$Q13),"")))</f>
        <v/>
      </c>
      <c r="S13" s="36">
        <f>IF($A13="","",IF(OR($Q13="",$R13="",$J13="",$O13=""),"",IF($N13&lt;$G13,"",IF($O13&gt;=$J13*12,0,IFERROR(IF($K13="Straight-Line",$P13/($J13*12),IF($K13="Double-Declining",MAX(0,MIN($R13-$I13,$R13*2/($J13*12))),"")),"")))))</f>
        <v/>
      </c>
      <c r="T13" s="29">
        <f>IF($A13="","",IF(COUNTIF($A$6:$A$105,$A13)&gt;1,"Check duplicate ID",IF(COUNTBLANK($B13:$L13)&gt;0,"Check required inputs",IF($H13&lt;=0,"Check cost",IF($I13&gt;$H13,"Check salvage value",IF($G13&lt;$F13,"Check service date",IF(AND($L13="Retired",$M13=""),"Check disposition date",IF(AND($L13&lt;&gt;"Retired",$M13&lt;&gt;""),"Check disposition/status",IF($L13="Held for Review","Human review",IF($N13&lt;$G13,"Before service",IF($O13&gt;=$J13*12,"Fully depreciated","Current")))))))))))</f>
        <v/>
      </c>
    </row>
    <row r="14">
      <c r="A14" s="19" t="inlineStr">
        <is>
          <t>FIC-EQ-009</t>
        </is>
      </c>
      <c r="B14" s="19" t="inlineStr">
        <is>
          <t>Fictional Marble Service Vacuum</t>
        </is>
      </c>
      <c r="C14" s="19" t="inlineStr">
        <is>
          <t>Service Equipment</t>
        </is>
      </c>
      <c r="D14" s="19" t="inlineStr">
        <is>
          <t>Fictional Central Workshop</t>
        </is>
      </c>
      <c r="E14" s="19" t="inlineStr">
        <is>
          <t>Skyler Reed (Fictional)</t>
        </is>
      </c>
      <c r="F14" s="39" t="n">
        <v>45242</v>
      </c>
      <c r="G14" s="39" t="n">
        <v>45260</v>
      </c>
      <c r="H14" s="40" t="n">
        <v>1100</v>
      </c>
      <c r="I14" s="40" t="n">
        <v>50</v>
      </c>
      <c r="J14" s="22" t="n">
        <v>5</v>
      </c>
      <c r="K14" s="23" t="inlineStr">
        <is>
          <t>Straight-Line</t>
        </is>
      </c>
      <c r="L14" s="23" t="inlineStr">
        <is>
          <t>Held for Review</t>
        </is>
      </c>
      <c r="M14" s="39" t="n"/>
      <c r="N14" s="41">
        <f>IF($A14="","",IF(OR($G14="",Assumptions!$B$3=""),"",IFERROR(IF(AND($L14="Retired",$M14&lt;&gt;""),MIN(Assumptions!$B$3,$M14),Assumptions!$B$3),"")))</f>
        <v/>
      </c>
      <c r="O14" s="25">
        <f>IF($A14="","",IF(OR($G14="",$N14="",$J14=""),"",IFERROR(IF($N14&lt;$G14,0,MIN($J14*12,MAX(0,(YEAR($N14)-YEAR($G14))*12+MONTH($N14)-MONTH($G14)+IF(DAY($N14)&gt;=DAY($G14),0,-1)))),"")))</f>
        <v/>
      </c>
      <c r="P14" s="35">
        <f>IF($A14="","",IF(OR($H14="",$I14=""),"",IFERROR(IF(OR($H14&lt;=0,$I14&gt;$H14),"",$H14-$I14),"")))</f>
        <v/>
      </c>
      <c r="Q14" s="35">
        <f>IF($A14="","",IF(OR($H14="",$I14="",$J14="",$K14="",$O14="",$H14&lt;=0,$I14&gt;$H14),"",IFERROR(IF($K14="Straight-Line",$P14*$O14/($J14*12),IF($K14="Double-Declining",$H14-MAX($I14,$H14*(1-2/($J14*12))^$O14),"")),"")))</f>
        <v/>
      </c>
      <c r="R14" s="35">
        <f>IF($A14="","",IF(OR($H14="",$Q14=""),"",IFERROR(MAX($I14,$H14-$Q14),"")))</f>
        <v/>
      </c>
      <c r="S14" s="35">
        <f>IF($A14="","",IF(OR($Q14="",$R14="",$J14="",$O14=""),"",IF($N14&lt;$G14,"",IF($O14&gt;=$J14*12,0,IFERROR(IF($K14="Straight-Line",$P14/($J14*12),IF($K14="Double-Declining",MAX(0,MIN($R14-$I14,$R14*2/($J14*12))),"")),"")))))</f>
        <v/>
      </c>
      <c r="T14" s="26">
        <f>IF($A14="","",IF(COUNTIF($A$6:$A$105,$A14)&gt;1,"Check duplicate ID",IF(COUNTBLANK($B14:$L14)&gt;0,"Check required inputs",IF($H14&lt;=0,"Check cost",IF($I14&gt;$H14,"Check salvage value",IF($G14&lt;$F14,"Check service date",IF(AND($L14="Retired",$M14=""),"Check disposition date",IF(AND($L14&lt;&gt;"Retired",$M14&lt;&gt;""),"Check disposition/status",IF($L14="Held for Review","Human review",IF($N14&lt;$G14,"Before service",IF($O14&gt;=$J14*12,"Fully depreciated","Current")))))))))))</f>
        <v/>
      </c>
    </row>
    <row r="15">
      <c r="A15" s="19" t="inlineStr">
        <is>
          <t>FIC-EQ-010</t>
        </is>
      </c>
      <c r="B15" s="19" t="inlineStr">
        <is>
          <t>Fictional Juniper Lift Platform</t>
        </is>
      </c>
      <c r="C15" s="19" t="inlineStr">
        <is>
          <t>Service Equipment</t>
        </is>
      </c>
      <c r="D15" s="19" t="inlineStr">
        <is>
          <t>Fictional East Service Hub</t>
        </is>
      </c>
      <c r="E15" s="19" t="inlineStr">
        <is>
          <t>Cameron Moss (Fictional)</t>
        </is>
      </c>
      <c r="F15" s="39" t="n">
        <v>45948</v>
      </c>
      <c r="G15" s="39" t="n">
        <v>45976</v>
      </c>
      <c r="H15" s="40" t="n">
        <v>7800</v>
      </c>
      <c r="I15" s="40" t="n">
        <v>600</v>
      </c>
      <c r="J15" s="22" t="n">
        <v>7</v>
      </c>
      <c r="K15" s="23" t="inlineStr">
        <is>
          <t>Double-Declining</t>
        </is>
      </c>
      <c r="L15" s="23" t="inlineStr">
        <is>
          <t>Active</t>
        </is>
      </c>
      <c r="M15" s="39" t="n"/>
      <c r="N15" s="42">
        <f>IF($A15="","",IF(OR($G15="",Assumptions!$B$3=""),"",IFERROR(IF(AND($L15="Retired",$M15&lt;&gt;""),MIN(Assumptions!$B$3,$M15),Assumptions!$B$3),"")))</f>
        <v/>
      </c>
      <c r="O15" s="28">
        <f>IF($A15="","",IF(OR($G15="",$N15="",$J15=""),"",IFERROR(IF($N15&lt;$G15,0,MIN($J15*12,MAX(0,(YEAR($N15)-YEAR($G15))*12+MONTH($N15)-MONTH($G15)+IF(DAY($N15)&gt;=DAY($G15),0,-1)))),"")))</f>
        <v/>
      </c>
      <c r="P15" s="36">
        <f>IF($A15="","",IF(OR($H15="",$I15=""),"",IFERROR(IF(OR($H15&lt;=0,$I15&gt;$H15),"",$H15-$I15),"")))</f>
        <v/>
      </c>
      <c r="Q15" s="36">
        <f>IF($A15="","",IF(OR($H15="",$I15="",$J15="",$K15="",$O15="",$H15&lt;=0,$I15&gt;$H15),"",IFERROR(IF($K15="Straight-Line",$P15*$O15/($J15*12),IF($K15="Double-Declining",$H15-MAX($I15,$H15*(1-2/($J15*12))^$O15),"")),"")))</f>
        <v/>
      </c>
      <c r="R15" s="36">
        <f>IF($A15="","",IF(OR($H15="",$Q15=""),"",IFERROR(MAX($I15,$H15-$Q15),"")))</f>
        <v/>
      </c>
      <c r="S15" s="36">
        <f>IF($A15="","",IF(OR($Q15="",$R15="",$J15="",$O15=""),"",IF($N15&lt;$G15,"",IF($O15&gt;=$J15*12,0,IFERROR(IF($K15="Straight-Line",$P15/($J15*12),IF($K15="Double-Declining",MAX(0,MIN($R15-$I15,$R15*2/($J15*12))),"")),"")))))</f>
        <v/>
      </c>
      <c r="T15" s="29">
        <f>IF($A15="","",IF(COUNTIF($A$6:$A$105,$A15)&gt;1,"Check duplicate ID",IF(COUNTBLANK($B15:$L15)&gt;0,"Check required inputs",IF($H15&lt;=0,"Check cost",IF($I15&gt;$H15,"Check salvage value",IF($G15&lt;$F15,"Check service date",IF(AND($L15="Retired",$M15=""),"Check disposition date",IF(AND($L15&lt;&gt;"Retired",$M15&lt;&gt;""),"Check disposition/status",IF($L15="Held for Review","Human review",IF($N15&lt;$G15,"Before service",IF($O15&gt;=$J15*12,"Fully depreciated","Current")))))))))))</f>
        <v/>
      </c>
    </row>
    <row r="16">
      <c r="A16" s="19" t="n"/>
      <c r="B16" s="19" t="n"/>
      <c r="C16" s="19" t="n"/>
      <c r="D16" s="19" t="n"/>
      <c r="E16" s="19" t="n"/>
      <c r="F16" s="39" t="n"/>
      <c r="G16" s="39" t="n"/>
      <c r="H16" s="40" t="n"/>
      <c r="I16" s="40" t="n"/>
      <c r="J16" s="22" t="n"/>
      <c r="K16" s="23" t="n"/>
      <c r="L16" s="23" t="n"/>
      <c r="M16" s="39" t="n"/>
      <c r="N16" s="41">
        <f>IF($A16="","",IF(OR($G16="",Assumptions!$B$3=""),"",IFERROR(IF(AND($L16="Retired",$M16&lt;&gt;""),MIN(Assumptions!$B$3,$M16),Assumptions!$B$3),"")))</f>
        <v/>
      </c>
      <c r="O16" s="25">
        <f>IF($A16="","",IF(OR($G16="",$N16="",$J16=""),"",IFERROR(IF($N16&lt;$G16,0,MIN($J16*12,MAX(0,(YEAR($N16)-YEAR($G16))*12+MONTH($N16)-MONTH($G16)+IF(DAY($N16)&gt;=DAY($G16),0,-1)))),"")))</f>
        <v/>
      </c>
      <c r="P16" s="35">
        <f>IF($A16="","",IF(OR($H16="",$I16=""),"",IFERROR(IF(OR($H16&lt;=0,$I16&gt;$H16),"",$H16-$I16),"")))</f>
        <v/>
      </c>
      <c r="Q16" s="35">
        <f>IF($A16="","",IF(OR($H16="",$I16="",$J16="",$K16="",$O16="",$H16&lt;=0,$I16&gt;$H16),"",IFERROR(IF($K16="Straight-Line",$P16*$O16/($J16*12),IF($K16="Double-Declining",$H16-MAX($I16,$H16*(1-2/($J16*12))^$O16),"")),"")))</f>
        <v/>
      </c>
      <c r="R16" s="35">
        <f>IF($A16="","",IF(OR($H16="",$Q16=""),"",IFERROR(MAX($I16,$H16-$Q16),"")))</f>
        <v/>
      </c>
      <c r="S16" s="35">
        <f>IF($A16="","",IF(OR($Q16="",$R16="",$J16="",$O16=""),"",IF($N16&lt;$G16,"",IF($O16&gt;=$J16*12,0,IFERROR(IF($K16="Straight-Line",$P16/($J16*12),IF($K16="Double-Declining",MAX(0,MIN($R16-$I16,$R16*2/($J16*12))),"")),"")))))</f>
        <v/>
      </c>
      <c r="T16" s="26">
        <f>IF($A16="","",IF(COUNTIF($A$6:$A$105,$A16)&gt;1,"Check duplicate ID",IF(COUNTBLANK($B16:$L16)&gt;0,"Check required inputs",IF($H16&lt;=0,"Check cost",IF($I16&gt;$H16,"Check salvage value",IF($G16&lt;$F16,"Check service date",IF(AND($L16="Retired",$M16=""),"Check disposition date",IF(AND($L16&lt;&gt;"Retired",$M16&lt;&gt;""),"Check disposition/status",IF($L16="Held for Review","Human review",IF($N16&lt;$G16,"Before service",IF($O16&gt;=$J16*12,"Fully depreciated","Current")))))))))))</f>
        <v/>
      </c>
    </row>
    <row r="17">
      <c r="A17" s="19" t="n"/>
      <c r="B17" s="19" t="n"/>
      <c r="C17" s="19" t="n"/>
      <c r="D17" s="19" t="n"/>
      <c r="E17" s="19" t="n"/>
      <c r="F17" s="39" t="n"/>
      <c r="G17" s="39" t="n"/>
      <c r="H17" s="40" t="n"/>
      <c r="I17" s="40" t="n"/>
      <c r="J17" s="22" t="n"/>
      <c r="K17" s="23" t="n"/>
      <c r="L17" s="23" t="n"/>
      <c r="M17" s="39" t="n"/>
      <c r="N17" s="42">
        <f>IF($A17="","",IF(OR($G17="",Assumptions!$B$3=""),"",IFERROR(IF(AND($L17="Retired",$M17&lt;&gt;""),MIN(Assumptions!$B$3,$M17),Assumptions!$B$3),"")))</f>
        <v/>
      </c>
      <c r="O17" s="28">
        <f>IF($A17="","",IF(OR($G17="",$N17="",$J17=""),"",IFERROR(IF($N17&lt;$G17,0,MIN($J17*12,MAX(0,(YEAR($N17)-YEAR($G17))*12+MONTH($N17)-MONTH($G17)+IF(DAY($N17)&gt;=DAY($G17),0,-1)))),"")))</f>
        <v/>
      </c>
      <c r="P17" s="36">
        <f>IF($A17="","",IF(OR($H17="",$I17=""),"",IFERROR(IF(OR($H17&lt;=0,$I17&gt;$H17),"",$H17-$I17),"")))</f>
        <v/>
      </c>
      <c r="Q17" s="36">
        <f>IF($A17="","",IF(OR($H17="",$I17="",$J17="",$K17="",$O17="",$H17&lt;=0,$I17&gt;$H17),"",IFERROR(IF($K17="Straight-Line",$P17*$O17/($J17*12),IF($K17="Double-Declining",$H17-MAX($I17,$H17*(1-2/($J17*12))^$O17),"")),"")))</f>
        <v/>
      </c>
      <c r="R17" s="36">
        <f>IF($A17="","",IF(OR($H17="",$Q17=""),"",IFERROR(MAX($I17,$H17-$Q17),"")))</f>
        <v/>
      </c>
      <c r="S17" s="36">
        <f>IF($A17="","",IF(OR($Q17="",$R17="",$J17="",$O17=""),"",IF($N17&lt;$G17,"",IF($O17&gt;=$J17*12,0,IFERROR(IF($K17="Straight-Line",$P17/($J17*12),IF($K17="Double-Declining",MAX(0,MIN($R17-$I17,$R17*2/($J17*12))),"")),"")))))</f>
        <v/>
      </c>
      <c r="T17" s="29">
        <f>IF($A17="","",IF(COUNTIF($A$6:$A$105,$A17)&gt;1,"Check duplicate ID",IF(COUNTBLANK($B17:$L17)&gt;0,"Check required inputs",IF($H17&lt;=0,"Check cost",IF($I17&gt;$H17,"Check salvage value",IF($G17&lt;$F17,"Check service date",IF(AND($L17="Retired",$M17=""),"Check disposition date",IF(AND($L17&lt;&gt;"Retired",$M17&lt;&gt;""),"Check disposition/status",IF($L17="Held for Review","Human review",IF($N17&lt;$G17,"Before service",IF($O17&gt;=$J17*12,"Fully depreciated","Current")))))))))))</f>
        <v/>
      </c>
    </row>
    <row r="18">
      <c r="A18" s="19" t="n"/>
      <c r="B18" s="19" t="n"/>
      <c r="C18" s="19" t="n"/>
      <c r="D18" s="19" t="n"/>
      <c r="E18" s="19" t="n"/>
      <c r="F18" s="39" t="n"/>
      <c r="G18" s="39" t="n"/>
      <c r="H18" s="40" t="n"/>
      <c r="I18" s="40" t="n"/>
      <c r="J18" s="22" t="n"/>
      <c r="K18" s="23" t="n"/>
      <c r="L18" s="23" t="n"/>
      <c r="M18" s="39" t="n"/>
      <c r="N18" s="41">
        <f>IF($A18="","",IF(OR($G18="",Assumptions!$B$3=""),"",IFERROR(IF(AND($L18="Retired",$M18&lt;&gt;""),MIN(Assumptions!$B$3,$M18),Assumptions!$B$3),"")))</f>
        <v/>
      </c>
      <c r="O18" s="25">
        <f>IF($A18="","",IF(OR($G18="",$N18="",$J18=""),"",IFERROR(IF($N18&lt;$G18,0,MIN($J18*12,MAX(0,(YEAR($N18)-YEAR($G18))*12+MONTH($N18)-MONTH($G18)+IF(DAY($N18)&gt;=DAY($G18),0,-1)))),"")))</f>
        <v/>
      </c>
      <c r="P18" s="35">
        <f>IF($A18="","",IF(OR($H18="",$I18=""),"",IFERROR(IF(OR($H18&lt;=0,$I18&gt;$H18),"",$H18-$I18),"")))</f>
        <v/>
      </c>
      <c r="Q18" s="35">
        <f>IF($A18="","",IF(OR($H18="",$I18="",$J18="",$K18="",$O18="",$H18&lt;=0,$I18&gt;$H18),"",IFERROR(IF($K18="Straight-Line",$P18*$O18/($J18*12),IF($K18="Double-Declining",$H18-MAX($I18,$H18*(1-2/($J18*12))^$O18),"")),"")))</f>
        <v/>
      </c>
      <c r="R18" s="35">
        <f>IF($A18="","",IF(OR($H18="",$Q18=""),"",IFERROR(MAX($I18,$H18-$Q18),"")))</f>
        <v/>
      </c>
      <c r="S18" s="35">
        <f>IF($A18="","",IF(OR($Q18="",$R18="",$J18="",$O18=""),"",IF($N18&lt;$G18,"",IF($O18&gt;=$J18*12,0,IFERROR(IF($K18="Straight-Line",$P18/($J18*12),IF($K18="Double-Declining",MAX(0,MIN($R18-$I18,$R18*2/($J18*12))),"")),"")))))</f>
        <v/>
      </c>
      <c r="T18" s="26">
        <f>IF($A18="","",IF(COUNTIF($A$6:$A$105,$A18)&gt;1,"Check duplicate ID",IF(COUNTBLANK($B18:$L18)&gt;0,"Check required inputs",IF($H18&lt;=0,"Check cost",IF($I18&gt;$H18,"Check salvage value",IF($G18&lt;$F18,"Check service date",IF(AND($L18="Retired",$M18=""),"Check disposition date",IF(AND($L18&lt;&gt;"Retired",$M18&lt;&gt;""),"Check disposition/status",IF($L18="Held for Review","Human review",IF($N18&lt;$G18,"Before service",IF($O18&gt;=$J18*12,"Fully depreciated","Current")))))))))))</f>
        <v/>
      </c>
    </row>
    <row r="19">
      <c r="A19" s="19" t="n"/>
      <c r="B19" s="19" t="n"/>
      <c r="C19" s="19" t="n"/>
      <c r="D19" s="19" t="n"/>
      <c r="E19" s="19" t="n"/>
      <c r="F19" s="39" t="n"/>
      <c r="G19" s="39" t="n"/>
      <c r="H19" s="40" t="n"/>
      <c r="I19" s="40" t="n"/>
      <c r="J19" s="22" t="n"/>
      <c r="K19" s="23" t="n"/>
      <c r="L19" s="23" t="n"/>
      <c r="M19" s="39" t="n"/>
      <c r="N19" s="42">
        <f>IF($A19="","",IF(OR($G19="",Assumptions!$B$3=""),"",IFERROR(IF(AND($L19="Retired",$M19&lt;&gt;""),MIN(Assumptions!$B$3,$M19),Assumptions!$B$3),"")))</f>
        <v/>
      </c>
      <c r="O19" s="28">
        <f>IF($A19="","",IF(OR($G19="",$N19="",$J19=""),"",IFERROR(IF($N19&lt;$G19,0,MIN($J19*12,MAX(0,(YEAR($N19)-YEAR($G19))*12+MONTH($N19)-MONTH($G19)+IF(DAY($N19)&gt;=DAY($G19),0,-1)))),"")))</f>
        <v/>
      </c>
      <c r="P19" s="36">
        <f>IF($A19="","",IF(OR($H19="",$I19=""),"",IFERROR(IF(OR($H19&lt;=0,$I19&gt;$H19),"",$H19-$I19),"")))</f>
        <v/>
      </c>
      <c r="Q19" s="36">
        <f>IF($A19="","",IF(OR($H19="",$I19="",$J19="",$K19="",$O19="",$H19&lt;=0,$I19&gt;$H19),"",IFERROR(IF($K19="Straight-Line",$P19*$O19/($J19*12),IF($K19="Double-Declining",$H19-MAX($I19,$H19*(1-2/($J19*12))^$O19),"")),"")))</f>
        <v/>
      </c>
      <c r="R19" s="36">
        <f>IF($A19="","",IF(OR($H19="",$Q19=""),"",IFERROR(MAX($I19,$H19-$Q19),"")))</f>
        <v/>
      </c>
      <c r="S19" s="36">
        <f>IF($A19="","",IF(OR($Q19="",$R19="",$J19="",$O19=""),"",IF($N19&lt;$G19,"",IF($O19&gt;=$J19*12,0,IFERROR(IF($K19="Straight-Line",$P19/($J19*12),IF($K19="Double-Declining",MAX(0,MIN($R19-$I19,$R19*2/($J19*12))),"")),"")))))</f>
        <v/>
      </c>
      <c r="T19" s="29">
        <f>IF($A19="","",IF(COUNTIF($A$6:$A$105,$A19)&gt;1,"Check duplicate ID",IF(COUNTBLANK($B19:$L19)&gt;0,"Check required inputs",IF($H19&lt;=0,"Check cost",IF($I19&gt;$H19,"Check salvage value",IF($G19&lt;$F19,"Check service date",IF(AND($L19="Retired",$M19=""),"Check disposition date",IF(AND($L19&lt;&gt;"Retired",$M19&lt;&gt;""),"Check disposition/status",IF($L19="Held for Review","Human review",IF($N19&lt;$G19,"Before service",IF($O19&gt;=$J19*12,"Fully depreciated","Current")))))))))))</f>
        <v/>
      </c>
    </row>
    <row r="20">
      <c r="A20" s="19" t="n"/>
      <c r="B20" s="19" t="n"/>
      <c r="C20" s="19" t="n"/>
      <c r="D20" s="19" t="n"/>
      <c r="E20" s="19" t="n"/>
      <c r="F20" s="39" t="n"/>
      <c r="G20" s="39" t="n"/>
      <c r="H20" s="40" t="n"/>
      <c r="I20" s="40" t="n"/>
      <c r="J20" s="22" t="n"/>
      <c r="K20" s="23" t="n"/>
      <c r="L20" s="23" t="n"/>
      <c r="M20" s="39" t="n"/>
      <c r="N20" s="41">
        <f>IF($A20="","",IF(OR($G20="",Assumptions!$B$3=""),"",IFERROR(IF(AND($L20="Retired",$M20&lt;&gt;""),MIN(Assumptions!$B$3,$M20),Assumptions!$B$3),"")))</f>
        <v/>
      </c>
      <c r="O20" s="25">
        <f>IF($A20="","",IF(OR($G20="",$N20="",$J20=""),"",IFERROR(IF($N20&lt;$G20,0,MIN($J20*12,MAX(0,(YEAR($N20)-YEAR($G20))*12+MONTH($N20)-MONTH($G20)+IF(DAY($N20)&gt;=DAY($G20),0,-1)))),"")))</f>
        <v/>
      </c>
      <c r="P20" s="35">
        <f>IF($A20="","",IF(OR($H20="",$I20=""),"",IFERROR(IF(OR($H20&lt;=0,$I20&gt;$H20),"",$H20-$I20),"")))</f>
        <v/>
      </c>
      <c r="Q20" s="35">
        <f>IF($A20="","",IF(OR($H20="",$I20="",$J20="",$K20="",$O20="",$H20&lt;=0,$I20&gt;$H20),"",IFERROR(IF($K20="Straight-Line",$P20*$O20/($J20*12),IF($K20="Double-Declining",$H20-MAX($I20,$H20*(1-2/($J20*12))^$O20),"")),"")))</f>
        <v/>
      </c>
      <c r="R20" s="35">
        <f>IF($A20="","",IF(OR($H20="",$Q20=""),"",IFERROR(MAX($I20,$H20-$Q20),"")))</f>
        <v/>
      </c>
      <c r="S20" s="35">
        <f>IF($A20="","",IF(OR($Q20="",$R20="",$J20="",$O20=""),"",IF($N20&lt;$G20,"",IF($O20&gt;=$J20*12,0,IFERROR(IF($K20="Straight-Line",$P20/($J20*12),IF($K20="Double-Declining",MAX(0,MIN($R20-$I20,$R20*2/($J20*12))),"")),"")))))</f>
        <v/>
      </c>
      <c r="T20" s="26">
        <f>IF($A20="","",IF(COUNTIF($A$6:$A$105,$A20)&gt;1,"Check duplicate ID",IF(COUNTBLANK($B20:$L20)&gt;0,"Check required inputs",IF($H20&lt;=0,"Check cost",IF($I20&gt;$H20,"Check salvage value",IF($G20&lt;$F20,"Check service date",IF(AND($L20="Retired",$M20=""),"Check disposition date",IF(AND($L20&lt;&gt;"Retired",$M20&lt;&gt;""),"Check disposition/status",IF($L20="Held for Review","Human review",IF($N20&lt;$G20,"Before service",IF($O20&gt;=$J20*12,"Fully depreciated","Current")))))))))))</f>
        <v/>
      </c>
    </row>
    <row r="21">
      <c r="A21" s="19" t="n"/>
      <c r="B21" s="19" t="n"/>
      <c r="C21" s="19" t="n"/>
      <c r="D21" s="19" t="n"/>
      <c r="E21" s="19" t="n"/>
      <c r="F21" s="39" t="n"/>
      <c r="G21" s="39" t="n"/>
      <c r="H21" s="40" t="n"/>
      <c r="I21" s="40" t="n"/>
      <c r="J21" s="22" t="n"/>
      <c r="K21" s="23" t="n"/>
      <c r="L21" s="23" t="n"/>
      <c r="M21" s="39" t="n"/>
      <c r="N21" s="42">
        <f>IF($A21="","",IF(OR($G21="",Assumptions!$B$3=""),"",IFERROR(IF(AND($L21="Retired",$M21&lt;&gt;""),MIN(Assumptions!$B$3,$M21),Assumptions!$B$3),"")))</f>
        <v/>
      </c>
      <c r="O21" s="28">
        <f>IF($A21="","",IF(OR($G21="",$N21="",$J21=""),"",IFERROR(IF($N21&lt;$G21,0,MIN($J21*12,MAX(0,(YEAR($N21)-YEAR($G21))*12+MONTH($N21)-MONTH($G21)+IF(DAY($N21)&gt;=DAY($G21),0,-1)))),"")))</f>
        <v/>
      </c>
      <c r="P21" s="36">
        <f>IF($A21="","",IF(OR($H21="",$I21=""),"",IFERROR(IF(OR($H21&lt;=0,$I21&gt;$H21),"",$H21-$I21),"")))</f>
        <v/>
      </c>
      <c r="Q21" s="36">
        <f>IF($A21="","",IF(OR($H21="",$I21="",$J21="",$K21="",$O21="",$H21&lt;=0,$I21&gt;$H21),"",IFERROR(IF($K21="Straight-Line",$P21*$O21/($J21*12),IF($K21="Double-Declining",$H21-MAX($I21,$H21*(1-2/($J21*12))^$O21),"")),"")))</f>
        <v/>
      </c>
      <c r="R21" s="36">
        <f>IF($A21="","",IF(OR($H21="",$Q21=""),"",IFERROR(MAX($I21,$H21-$Q21),"")))</f>
        <v/>
      </c>
      <c r="S21" s="36">
        <f>IF($A21="","",IF(OR($Q21="",$R21="",$J21="",$O21=""),"",IF($N21&lt;$G21,"",IF($O21&gt;=$J21*12,0,IFERROR(IF($K21="Straight-Line",$P21/($J21*12),IF($K21="Double-Declining",MAX(0,MIN($R21-$I21,$R21*2/($J21*12))),"")),"")))))</f>
        <v/>
      </c>
      <c r="T21" s="29">
        <f>IF($A21="","",IF(COUNTIF($A$6:$A$105,$A21)&gt;1,"Check duplicate ID",IF(COUNTBLANK($B21:$L21)&gt;0,"Check required inputs",IF($H21&lt;=0,"Check cost",IF($I21&gt;$H21,"Check salvage value",IF($G21&lt;$F21,"Check service date",IF(AND($L21="Retired",$M21=""),"Check disposition date",IF(AND($L21&lt;&gt;"Retired",$M21&lt;&gt;""),"Check disposition/status",IF($L21="Held for Review","Human review",IF($N21&lt;$G21,"Before service",IF($O21&gt;=$J21*12,"Fully depreciated","Current")))))))))))</f>
        <v/>
      </c>
    </row>
    <row r="22">
      <c r="A22" s="19" t="n"/>
      <c r="B22" s="19" t="n"/>
      <c r="C22" s="19" t="n"/>
      <c r="D22" s="19" t="n"/>
      <c r="E22" s="19" t="n"/>
      <c r="F22" s="39" t="n"/>
      <c r="G22" s="39" t="n"/>
      <c r="H22" s="40" t="n"/>
      <c r="I22" s="40" t="n"/>
      <c r="J22" s="22" t="n"/>
      <c r="K22" s="23" t="n"/>
      <c r="L22" s="23" t="n"/>
      <c r="M22" s="39" t="n"/>
      <c r="N22" s="41">
        <f>IF($A22="","",IF(OR($G22="",Assumptions!$B$3=""),"",IFERROR(IF(AND($L22="Retired",$M22&lt;&gt;""),MIN(Assumptions!$B$3,$M22),Assumptions!$B$3),"")))</f>
        <v/>
      </c>
      <c r="O22" s="25">
        <f>IF($A22="","",IF(OR($G22="",$N22="",$J22=""),"",IFERROR(IF($N22&lt;$G22,0,MIN($J22*12,MAX(0,(YEAR($N22)-YEAR($G22))*12+MONTH($N22)-MONTH($G22)+IF(DAY($N22)&gt;=DAY($G22),0,-1)))),"")))</f>
        <v/>
      </c>
      <c r="P22" s="35">
        <f>IF($A22="","",IF(OR($H22="",$I22=""),"",IFERROR(IF(OR($H22&lt;=0,$I22&gt;$H22),"",$H22-$I22),"")))</f>
        <v/>
      </c>
      <c r="Q22" s="35">
        <f>IF($A22="","",IF(OR($H22="",$I22="",$J22="",$K22="",$O22="",$H22&lt;=0,$I22&gt;$H22),"",IFERROR(IF($K22="Straight-Line",$P22*$O22/($J22*12),IF($K22="Double-Declining",$H22-MAX($I22,$H22*(1-2/($J22*12))^$O22),"")),"")))</f>
        <v/>
      </c>
      <c r="R22" s="35">
        <f>IF($A22="","",IF(OR($H22="",$Q22=""),"",IFERROR(MAX($I22,$H22-$Q22),"")))</f>
        <v/>
      </c>
      <c r="S22" s="35">
        <f>IF($A22="","",IF(OR($Q22="",$R22="",$J22="",$O22=""),"",IF($N22&lt;$G22,"",IF($O22&gt;=$J22*12,0,IFERROR(IF($K22="Straight-Line",$P22/($J22*12),IF($K22="Double-Declining",MAX(0,MIN($R22-$I22,$R22*2/($J22*12))),"")),"")))))</f>
        <v/>
      </c>
      <c r="T22" s="26">
        <f>IF($A22="","",IF(COUNTIF($A$6:$A$105,$A22)&gt;1,"Check duplicate ID",IF(COUNTBLANK($B22:$L22)&gt;0,"Check required inputs",IF($H22&lt;=0,"Check cost",IF($I22&gt;$H22,"Check salvage value",IF($G22&lt;$F22,"Check service date",IF(AND($L22="Retired",$M22=""),"Check disposition date",IF(AND($L22&lt;&gt;"Retired",$M22&lt;&gt;""),"Check disposition/status",IF($L22="Held for Review","Human review",IF($N22&lt;$G22,"Before service",IF($O22&gt;=$J22*12,"Fully depreciated","Current")))))))))))</f>
        <v/>
      </c>
    </row>
    <row r="23">
      <c r="A23" s="19" t="n"/>
      <c r="B23" s="19" t="n"/>
      <c r="C23" s="19" t="n"/>
      <c r="D23" s="19" t="n"/>
      <c r="E23" s="19" t="n"/>
      <c r="F23" s="39" t="n"/>
      <c r="G23" s="39" t="n"/>
      <c r="H23" s="40" t="n"/>
      <c r="I23" s="40" t="n"/>
      <c r="J23" s="22" t="n"/>
      <c r="K23" s="23" t="n"/>
      <c r="L23" s="23" t="n"/>
      <c r="M23" s="39" t="n"/>
      <c r="N23" s="42">
        <f>IF($A23="","",IF(OR($G23="",Assumptions!$B$3=""),"",IFERROR(IF(AND($L23="Retired",$M23&lt;&gt;""),MIN(Assumptions!$B$3,$M23),Assumptions!$B$3),"")))</f>
        <v/>
      </c>
      <c r="O23" s="28">
        <f>IF($A23="","",IF(OR($G23="",$N23="",$J23=""),"",IFERROR(IF($N23&lt;$G23,0,MIN($J23*12,MAX(0,(YEAR($N23)-YEAR($G23))*12+MONTH($N23)-MONTH($G23)+IF(DAY($N23)&gt;=DAY($G23),0,-1)))),"")))</f>
        <v/>
      </c>
      <c r="P23" s="36">
        <f>IF($A23="","",IF(OR($H23="",$I23=""),"",IFERROR(IF(OR($H23&lt;=0,$I23&gt;$H23),"",$H23-$I23),"")))</f>
        <v/>
      </c>
      <c r="Q23" s="36">
        <f>IF($A23="","",IF(OR($H23="",$I23="",$J23="",$K23="",$O23="",$H23&lt;=0,$I23&gt;$H23),"",IFERROR(IF($K23="Straight-Line",$P23*$O23/($J23*12),IF($K23="Double-Declining",$H23-MAX($I23,$H23*(1-2/($J23*12))^$O23),"")),"")))</f>
        <v/>
      </c>
      <c r="R23" s="36">
        <f>IF($A23="","",IF(OR($H23="",$Q23=""),"",IFERROR(MAX($I23,$H23-$Q23),"")))</f>
        <v/>
      </c>
      <c r="S23" s="36">
        <f>IF($A23="","",IF(OR($Q23="",$R23="",$J23="",$O23=""),"",IF($N23&lt;$G23,"",IF($O23&gt;=$J23*12,0,IFERROR(IF($K23="Straight-Line",$P23/($J23*12),IF($K23="Double-Declining",MAX(0,MIN($R23-$I23,$R23*2/($J23*12))),"")),"")))))</f>
        <v/>
      </c>
      <c r="T23" s="29">
        <f>IF($A23="","",IF(COUNTIF($A$6:$A$105,$A23)&gt;1,"Check duplicate ID",IF(COUNTBLANK($B23:$L23)&gt;0,"Check required inputs",IF($H23&lt;=0,"Check cost",IF($I23&gt;$H23,"Check salvage value",IF($G23&lt;$F23,"Check service date",IF(AND($L23="Retired",$M23=""),"Check disposition date",IF(AND($L23&lt;&gt;"Retired",$M23&lt;&gt;""),"Check disposition/status",IF($L23="Held for Review","Human review",IF($N23&lt;$G23,"Before service",IF($O23&gt;=$J23*12,"Fully depreciated","Current")))))))))))</f>
        <v/>
      </c>
    </row>
    <row r="24">
      <c r="A24" s="19" t="n"/>
      <c r="B24" s="19" t="n"/>
      <c r="C24" s="19" t="n"/>
      <c r="D24" s="19" t="n"/>
      <c r="E24" s="19" t="n"/>
      <c r="F24" s="39" t="n"/>
      <c r="G24" s="39" t="n"/>
      <c r="H24" s="40" t="n"/>
      <c r="I24" s="40" t="n"/>
      <c r="J24" s="22" t="n"/>
      <c r="K24" s="23" t="n"/>
      <c r="L24" s="23" t="n"/>
      <c r="M24" s="39" t="n"/>
      <c r="N24" s="41">
        <f>IF($A24="","",IF(OR($G24="",Assumptions!$B$3=""),"",IFERROR(IF(AND($L24="Retired",$M24&lt;&gt;""),MIN(Assumptions!$B$3,$M24),Assumptions!$B$3),"")))</f>
        <v/>
      </c>
      <c r="O24" s="25">
        <f>IF($A24="","",IF(OR($G24="",$N24="",$J24=""),"",IFERROR(IF($N24&lt;$G24,0,MIN($J24*12,MAX(0,(YEAR($N24)-YEAR($G24))*12+MONTH($N24)-MONTH($G24)+IF(DAY($N24)&gt;=DAY($G24),0,-1)))),"")))</f>
        <v/>
      </c>
      <c r="P24" s="35">
        <f>IF($A24="","",IF(OR($H24="",$I24=""),"",IFERROR(IF(OR($H24&lt;=0,$I24&gt;$H24),"",$H24-$I24),"")))</f>
        <v/>
      </c>
      <c r="Q24" s="35">
        <f>IF($A24="","",IF(OR($H24="",$I24="",$J24="",$K24="",$O24="",$H24&lt;=0,$I24&gt;$H24),"",IFERROR(IF($K24="Straight-Line",$P24*$O24/($J24*12),IF($K24="Double-Declining",$H24-MAX($I24,$H24*(1-2/($J24*12))^$O24),"")),"")))</f>
        <v/>
      </c>
      <c r="R24" s="35">
        <f>IF($A24="","",IF(OR($H24="",$Q24=""),"",IFERROR(MAX($I24,$H24-$Q24),"")))</f>
        <v/>
      </c>
      <c r="S24" s="35">
        <f>IF($A24="","",IF(OR($Q24="",$R24="",$J24="",$O24=""),"",IF($N24&lt;$G24,"",IF($O24&gt;=$J24*12,0,IFERROR(IF($K24="Straight-Line",$P24/($J24*12),IF($K24="Double-Declining",MAX(0,MIN($R24-$I24,$R24*2/($J24*12))),"")),"")))))</f>
        <v/>
      </c>
      <c r="T24" s="26">
        <f>IF($A24="","",IF(COUNTIF($A$6:$A$105,$A24)&gt;1,"Check duplicate ID",IF(COUNTBLANK($B24:$L24)&gt;0,"Check required inputs",IF($H24&lt;=0,"Check cost",IF($I24&gt;$H24,"Check salvage value",IF($G24&lt;$F24,"Check service date",IF(AND($L24="Retired",$M24=""),"Check disposition date",IF(AND($L24&lt;&gt;"Retired",$M24&lt;&gt;""),"Check disposition/status",IF($L24="Held for Review","Human review",IF($N24&lt;$G24,"Before service",IF($O24&gt;=$J24*12,"Fully depreciated","Current")))))))))))</f>
        <v/>
      </c>
    </row>
    <row r="25">
      <c r="A25" s="19" t="n"/>
      <c r="B25" s="19" t="n"/>
      <c r="C25" s="19" t="n"/>
      <c r="D25" s="19" t="n"/>
      <c r="E25" s="19" t="n"/>
      <c r="F25" s="39" t="n"/>
      <c r="G25" s="39" t="n"/>
      <c r="H25" s="40" t="n"/>
      <c r="I25" s="40" t="n"/>
      <c r="J25" s="22" t="n"/>
      <c r="K25" s="23" t="n"/>
      <c r="L25" s="23" t="n"/>
      <c r="M25" s="39" t="n"/>
      <c r="N25" s="42">
        <f>IF($A25="","",IF(OR($G25="",Assumptions!$B$3=""),"",IFERROR(IF(AND($L25="Retired",$M25&lt;&gt;""),MIN(Assumptions!$B$3,$M25),Assumptions!$B$3),"")))</f>
        <v/>
      </c>
      <c r="O25" s="28">
        <f>IF($A25="","",IF(OR($G25="",$N25="",$J25=""),"",IFERROR(IF($N25&lt;$G25,0,MIN($J25*12,MAX(0,(YEAR($N25)-YEAR($G25))*12+MONTH($N25)-MONTH($G25)+IF(DAY($N25)&gt;=DAY($G25),0,-1)))),"")))</f>
        <v/>
      </c>
      <c r="P25" s="36">
        <f>IF($A25="","",IF(OR($H25="",$I25=""),"",IFERROR(IF(OR($H25&lt;=0,$I25&gt;$H25),"",$H25-$I25),"")))</f>
        <v/>
      </c>
      <c r="Q25" s="36">
        <f>IF($A25="","",IF(OR($H25="",$I25="",$J25="",$K25="",$O25="",$H25&lt;=0,$I25&gt;$H25),"",IFERROR(IF($K25="Straight-Line",$P25*$O25/($J25*12),IF($K25="Double-Declining",$H25-MAX($I25,$H25*(1-2/($J25*12))^$O25),"")),"")))</f>
        <v/>
      </c>
      <c r="R25" s="36">
        <f>IF($A25="","",IF(OR($H25="",$Q25=""),"",IFERROR(MAX($I25,$H25-$Q25),"")))</f>
        <v/>
      </c>
      <c r="S25" s="36">
        <f>IF($A25="","",IF(OR($Q25="",$R25="",$J25="",$O25=""),"",IF($N25&lt;$G25,"",IF($O25&gt;=$J25*12,0,IFERROR(IF($K25="Straight-Line",$P25/($J25*12),IF($K25="Double-Declining",MAX(0,MIN($R25-$I25,$R25*2/($J25*12))),"")),"")))))</f>
        <v/>
      </c>
      <c r="T25" s="29">
        <f>IF($A25="","",IF(COUNTIF($A$6:$A$105,$A25)&gt;1,"Check duplicate ID",IF(COUNTBLANK($B25:$L25)&gt;0,"Check required inputs",IF($H25&lt;=0,"Check cost",IF($I25&gt;$H25,"Check salvage value",IF($G25&lt;$F25,"Check service date",IF(AND($L25="Retired",$M25=""),"Check disposition date",IF(AND($L25&lt;&gt;"Retired",$M25&lt;&gt;""),"Check disposition/status",IF($L25="Held for Review","Human review",IF($N25&lt;$G25,"Before service",IF($O25&gt;=$J25*12,"Fully depreciated","Current")))))))))))</f>
        <v/>
      </c>
    </row>
    <row r="26">
      <c r="A26" s="19" t="n"/>
      <c r="B26" s="19" t="n"/>
      <c r="C26" s="19" t="n"/>
      <c r="D26" s="19" t="n"/>
      <c r="E26" s="19" t="n"/>
      <c r="F26" s="39" t="n"/>
      <c r="G26" s="39" t="n"/>
      <c r="H26" s="40" t="n"/>
      <c r="I26" s="40" t="n"/>
      <c r="J26" s="22" t="n"/>
      <c r="K26" s="23" t="n"/>
      <c r="L26" s="23" t="n"/>
      <c r="M26" s="39" t="n"/>
      <c r="N26" s="41">
        <f>IF($A26="","",IF(OR($G26="",Assumptions!$B$3=""),"",IFERROR(IF(AND($L26="Retired",$M26&lt;&gt;""),MIN(Assumptions!$B$3,$M26),Assumptions!$B$3),"")))</f>
        <v/>
      </c>
      <c r="O26" s="25">
        <f>IF($A26="","",IF(OR($G26="",$N26="",$J26=""),"",IFERROR(IF($N26&lt;$G26,0,MIN($J26*12,MAX(0,(YEAR($N26)-YEAR($G26))*12+MONTH($N26)-MONTH($G26)+IF(DAY($N26)&gt;=DAY($G26),0,-1)))),"")))</f>
        <v/>
      </c>
      <c r="P26" s="35">
        <f>IF($A26="","",IF(OR($H26="",$I26=""),"",IFERROR(IF(OR($H26&lt;=0,$I26&gt;$H26),"",$H26-$I26),"")))</f>
        <v/>
      </c>
      <c r="Q26" s="35">
        <f>IF($A26="","",IF(OR($H26="",$I26="",$J26="",$K26="",$O26="",$H26&lt;=0,$I26&gt;$H26),"",IFERROR(IF($K26="Straight-Line",$P26*$O26/($J26*12),IF($K26="Double-Declining",$H26-MAX($I26,$H26*(1-2/($J26*12))^$O26),"")),"")))</f>
        <v/>
      </c>
      <c r="R26" s="35">
        <f>IF($A26="","",IF(OR($H26="",$Q26=""),"",IFERROR(MAX($I26,$H26-$Q26),"")))</f>
        <v/>
      </c>
      <c r="S26" s="35">
        <f>IF($A26="","",IF(OR($Q26="",$R26="",$J26="",$O26=""),"",IF($N26&lt;$G26,"",IF($O26&gt;=$J26*12,0,IFERROR(IF($K26="Straight-Line",$P26/($J26*12),IF($K26="Double-Declining",MAX(0,MIN($R26-$I26,$R26*2/($J26*12))),"")),"")))))</f>
        <v/>
      </c>
      <c r="T26" s="26">
        <f>IF($A26="","",IF(COUNTIF($A$6:$A$105,$A26)&gt;1,"Check duplicate ID",IF(COUNTBLANK($B26:$L26)&gt;0,"Check required inputs",IF($H26&lt;=0,"Check cost",IF($I26&gt;$H26,"Check salvage value",IF($G26&lt;$F26,"Check service date",IF(AND($L26="Retired",$M26=""),"Check disposition date",IF(AND($L26&lt;&gt;"Retired",$M26&lt;&gt;""),"Check disposition/status",IF($L26="Held for Review","Human review",IF($N26&lt;$G26,"Before service",IF($O26&gt;=$J26*12,"Fully depreciated","Current")))))))))))</f>
        <v/>
      </c>
    </row>
    <row r="27">
      <c r="A27" s="19" t="n"/>
      <c r="B27" s="19" t="n"/>
      <c r="C27" s="19" t="n"/>
      <c r="D27" s="19" t="n"/>
      <c r="E27" s="19" t="n"/>
      <c r="F27" s="39" t="n"/>
      <c r="G27" s="39" t="n"/>
      <c r="H27" s="40" t="n"/>
      <c r="I27" s="40" t="n"/>
      <c r="J27" s="22" t="n"/>
      <c r="K27" s="23" t="n"/>
      <c r="L27" s="23" t="n"/>
      <c r="M27" s="39" t="n"/>
      <c r="N27" s="42">
        <f>IF($A27="","",IF(OR($G27="",Assumptions!$B$3=""),"",IFERROR(IF(AND($L27="Retired",$M27&lt;&gt;""),MIN(Assumptions!$B$3,$M27),Assumptions!$B$3),"")))</f>
        <v/>
      </c>
      <c r="O27" s="28">
        <f>IF($A27="","",IF(OR($G27="",$N27="",$J27=""),"",IFERROR(IF($N27&lt;$G27,0,MIN($J27*12,MAX(0,(YEAR($N27)-YEAR($G27))*12+MONTH($N27)-MONTH($G27)+IF(DAY($N27)&gt;=DAY($G27),0,-1)))),"")))</f>
        <v/>
      </c>
      <c r="P27" s="36">
        <f>IF($A27="","",IF(OR($H27="",$I27=""),"",IFERROR(IF(OR($H27&lt;=0,$I27&gt;$H27),"",$H27-$I27),"")))</f>
        <v/>
      </c>
      <c r="Q27" s="36">
        <f>IF($A27="","",IF(OR($H27="",$I27="",$J27="",$K27="",$O27="",$H27&lt;=0,$I27&gt;$H27),"",IFERROR(IF($K27="Straight-Line",$P27*$O27/($J27*12),IF($K27="Double-Declining",$H27-MAX($I27,$H27*(1-2/($J27*12))^$O27),"")),"")))</f>
        <v/>
      </c>
      <c r="R27" s="36">
        <f>IF($A27="","",IF(OR($H27="",$Q27=""),"",IFERROR(MAX($I27,$H27-$Q27),"")))</f>
        <v/>
      </c>
      <c r="S27" s="36">
        <f>IF($A27="","",IF(OR($Q27="",$R27="",$J27="",$O27=""),"",IF($N27&lt;$G27,"",IF($O27&gt;=$J27*12,0,IFERROR(IF($K27="Straight-Line",$P27/($J27*12),IF($K27="Double-Declining",MAX(0,MIN($R27-$I27,$R27*2/($J27*12))),"")),"")))))</f>
        <v/>
      </c>
      <c r="T27" s="29">
        <f>IF($A27="","",IF(COUNTIF($A$6:$A$105,$A27)&gt;1,"Check duplicate ID",IF(COUNTBLANK($B27:$L27)&gt;0,"Check required inputs",IF($H27&lt;=0,"Check cost",IF($I27&gt;$H27,"Check salvage value",IF($G27&lt;$F27,"Check service date",IF(AND($L27="Retired",$M27=""),"Check disposition date",IF(AND($L27&lt;&gt;"Retired",$M27&lt;&gt;""),"Check disposition/status",IF($L27="Held for Review","Human review",IF($N27&lt;$G27,"Before service",IF($O27&gt;=$J27*12,"Fully depreciated","Current")))))))))))</f>
        <v/>
      </c>
    </row>
    <row r="28">
      <c r="A28" s="19" t="n"/>
      <c r="B28" s="19" t="n"/>
      <c r="C28" s="19" t="n"/>
      <c r="D28" s="19" t="n"/>
      <c r="E28" s="19" t="n"/>
      <c r="F28" s="39" t="n"/>
      <c r="G28" s="39" t="n"/>
      <c r="H28" s="40" t="n"/>
      <c r="I28" s="40" t="n"/>
      <c r="J28" s="22" t="n"/>
      <c r="K28" s="23" t="n"/>
      <c r="L28" s="23" t="n"/>
      <c r="M28" s="39" t="n"/>
      <c r="N28" s="41">
        <f>IF($A28="","",IF(OR($G28="",Assumptions!$B$3=""),"",IFERROR(IF(AND($L28="Retired",$M28&lt;&gt;""),MIN(Assumptions!$B$3,$M28),Assumptions!$B$3),"")))</f>
        <v/>
      </c>
      <c r="O28" s="25">
        <f>IF($A28="","",IF(OR($G28="",$N28="",$J28=""),"",IFERROR(IF($N28&lt;$G28,0,MIN($J28*12,MAX(0,(YEAR($N28)-YEAR($G28))*12+MONTH($N28)-MONTH($G28)+IF(DAY($N28)&gt;=DAY($G28),0,-1)))),"")))</f>
        <v/>
      </c>
      <c r="P28" s="35">
        <f>IF($A28="","",IF(OR($H28="",$I28=""),"",IFERROR(IF(OR($H28&lt;=0,$I28&gt;$H28),"",$H28-$I28),"")))</f>
        <v/>
      </c>
      <c r="Q28" s="35">
        <f>IF($A28="","",IF(OR($H28="",$I28="",$J28="",$K28="",$O28="",$H28&lt;=0,$I28&gt;$H28),"",IFERROR(IF($K28="Straight-Line",$P28*$O28/($J28*12),IF($K28="Double-Declining",$H28-MAX($I28,$H28*(1-2/($J28*12))^$O28),"")),"")))</f>
        <v/>
      </c>
      <c r="R28" s="35">
        <f>IF($A28="","",IF(OR($H28="",$Q28=""),"",IFERROR(MAX($I28,$H28-$Q28),"")))</f>
        <v/>
      </c>
      <c r="S28" s="35">
        <f>IF($A28="","",IF(OR($Q28="",$R28="",$J28="",$O28=""),"",IF($N28&lt;$G28,"",IF($O28&gt;=$J28*12,0,IFERROR(IF($K28="Straight-Line",$P28/($J28*12),IF($K28="Double-Declining",MAX(0,MIN($R28-$I28,$R28*2/($J28*12))),"")),"")))))</f>
        <v/>
      </c>
      <c r="T28" s="26">
        <f>IF($A28="","",IF(COUNTIF($A$6:$A$105,$A28)&gt;1,"Check duplicate ID",IF(COUNTBLANK($B28:$L28)&gt;0,"Check required inputs",IF($H28&lt;=0,"Check cost",IF($I28&gt;$H28,"Check salvage value",IF($G28&lt;$F28,"Check service date",IF(AND($L28="Retired",$M28=""),"Check disposition date",IF(AND($L28&lt;&gt;"Retired",$M28&lt;&gt;""),"Check disposition/status",IF($L28="Held for Review","Human review",IF($N28&lt;$G28,"Before service",IF($O28&gt;=$J28*12,"Fully depreciated","Current")))))))))))</f>
        <v/>
      </c>
    </row>
    <row r="29">
      <c r="A29" s="19" t="n"/>
      <c r="B29" s="19" t="n"/>
      <c r="C29" s="19" t="n"/>
      <c r="D29" s="19" t="n"/>
      <c r="E29" s="19" t="n"/>
      <c r="F29" s="39" t="n"/>
      <c r="G29" s="39" t="n"/>
      <c r="H29" s="40" t="n"/>
      <c r="I29" s="40" t="n"/>
      <c r="J29" s="22" t="n"/>
      <c r="K29" s="23" t="n"/>
      <c r="L29" s="23" t="n"/>
      <c r="M29" s="39" t="n"/>
      <c r="N29" s="42">
        <f>IF($A29="","",IF(OR($G29="",Assumptions!$B$3=""),"",IFERROR(IF(AND($L29="Retired",$M29&lt;&gt;""),MIN(Assumptions!$B$3,$M29),Assumptions!$B$3),"")))</f>
        <v/>
      </c>
      <c r="O29" s="28">
        <f>IF($A29="","",IF(OR($G29="",$N29="",$J29=""),"",IFERROR(IF($N29&lt;$G29,0,MIN($J29*12,MAX(0,(YEAR($N29)-YEAR($G29))*12+MONTH($N29)-MONTH($G29)+IF(DAY($N29)&gt;=DAY($G29),0,-1)))),"")))</f>
        <v/>
      </c>
      <c r="P29" s="36">
        <f>IF($A29="","",IF(OR($H29="",$I29=""),"",IFERROR(IF(OR($H29&lt;=0,$I29&gt;$H29),"",$H29-$I29),"")))</f>
        <v/>
      </c>
      <c r="Q29" s="36">
        <f>IF($A29="","",IF(OR($H29="",$I29="",$J29="",$K29="",$O29="",$H29&lt;=0,$I29&gt;$H29),"",IFERROR(IF($K29="Straight-Line",$P29*$O29/($J29*12),IF($K29="Double-Declining",$H29-MAX($I29,$H29*(1-2/($J29*12))^$O29),"")),"")))</f>
        <v/>
      </c>
      <c r="R29" s="36">
        <f>IF($A29="","",IF(OR($H29="",$Q29=""),"",IFERROR(MAX($I29,$H29-$Q29),"")))</f>
        <v/>
      </c>
      <c r="S29" s="36">
        <f>IF($A29="","",IF(OR($Q29="",$R29="",$J29="",$O29=""),"",IF($N29&lt;$G29,"",IF($O29&gt;=$J29*12,0,IFERROR(IF($K29="Straight-Line",$P29/($J29*12),IF($K29="Double-Declining",MAX(0,MIN($R29-$I29,$R29*2/($J29*12))),"")),"")))))</f>
        <v/>
      </c>
      <c r="T29" s="29">
        <f>IF($A29="","",IF(COUNTIF($A$6:$A$105,$A29)&gt;1,"Check duplicate ID",IF(COUNTBLANK($B29:$L29)&gt;0,"Check required inputs",IF($H29&lt;=0,"Check cost",IF($I29&gt;$H29,"Check salvage value",IF($G29&lt;$F29,"Check service date",IF(AND($L29="Retired",$M29=""),"Check disposition date",IF(AND($L29&lt;&gt;"Retired",$M29&lt;&gt;""),"Check disposition/status",IF($L29="Held for Review","Human review",IF($N29&lt;$G29,"Before service",IF($O29&gt;=$J29*12,"Fully depreciated","Current")))))))))))</f>
        <v/>
      </c>
    </row>
    <row r="30">
      <c r="A30" s="19" t="n"/>
      <c r="B30" s="19" t="n"/>
      <c r="C30" s="19" t="n"/>
      <c r="D30" s="19" t="n"/>
      <c r="E30" s="19" t="n"/>
      <c r="F30" s="39" t="n"/>
      <c r="G30" s="39" t="n"/>
      <c r="H30" s="40" t="n"/>
      <c r="I30" s="40" t="n"/>
      <c r="J30" s="22" t="n"/>
      <c r="K30" s="23" t="n"/>
      <c r="L30" s="23" t="n"/>
      <c r="M30" s="39" t="n"/>
      <c r="N30" s="41">
        <f>IF($A30="","",IF(OR($G30="",Assumptions!$B$3=""),"",IFERROR(IF(AND($L30="Retired",$M30&lt;&gt;""),MIN(Assumptions!$B$3,$M30),Assumptions!$B$3),"")))</f>
        <v/>
      </c>
      <c r="O30" s="25">
        <f>IF($A30="","",IF(OR($G30="",$N30="",$J30=""),"",IFERROR(IF($N30&lt;$G30,0,MIN($J30*12,MAX(0,(YEAR($N30)-YEAR($G30))*12+MONTH($N30)-MONTH($G30)+IF(DAY($N30)&gt;=DAY($G30),0,-1)))),"")))</f>
        <v/>
      </c>
      <c r="P30" s="35">
        <f>IF($A30="","",IF(OR($H30="",$I30=""),"",IFERROR(IF(OR($H30&lt;=0,$I30&gt;$H30),"",$H30-$I30),"")))</f>
        <v/>
      </c>
      <c r="Q30" s="35">
        <f>IF($A30="","",IF(OR($H30="",$I30="",$J30="",$K30="",$O30="",$H30&lt;=0,$I30&gt;$H30),"",IFERROR(IF($K30="Straight-Line",$P30*$O30/($J30*12),IF($K30="Double-Declining",$H30-MAX($I30,$H30*(1-2/($J30*12))^$O30),"")),"")))</f>
        <v/>
      </c>
      <c r="R30" s="35">
        <f>IF($A30="","",IF(OR($H30="",$Q30=""),"",IFERROR(MAX($I30,$H30-$Q30),"")))</f>
        <v/>
      </c>
      <c r="S30" s="35">
        <f>IF($A30="","",IF(OR($Q30="",$R30="",$J30="",$O30=""),"",IF($N30&lt;$G30,"",IF($O30&gt;=$J30*12,0,IFERROR(IF($K30="Straight-Line",$P30/($J30*12),IF($K30="Double-Declining",MAX(0,MIN($R30-$I30,$R30*2/($J30*12))),"")),"")))))</f>
        <v/>
      </c>
      <c r="T30" s="26">
        <f>IF($A30="","",IF(COUNTIF($A$6:$A$105,$A30)&gt;1,"Check duplicate ID",IF(COUNTBLANK($B30:$L30)&gt;0,"Check required inputs",IF($H30&lt;=0,"Check cost",IF($I30&gt;$H30,"Check salvage value",IF($G30&lt;$F30,"Check service date",IF(AND($L30="Retired",$M30=""),"Check disposition date",IF(AND($L30&lt;&gt;"Retired",$M30&lt;&gt;""),"Check disposition/status",IF($L30="Held for Review","Human review",IF($N30&lt;$G30,"Before service",IF($O30&gt;=$J30*12,"Fully depreciated","Current")))))))))))</f>
        <v/>
      </c>
    </row>
    <row r="31">
      <c r="A31" s="19" t="n"/>
      <c r="B31" s="19" t="n"/>
      <c r="C31" s="19" t="n"/>
      <c r="D31" s="19" t="n"/>
      <c r="E31" s="19" t="n"/>
      <c r="F31" s="39" t="n"/>
      <c r="G31" s="39" t="n"/>
      <c r="H31" s="40" t="n"/>
      <c r="I31" s="40" t="n"/>
      <c r="J31" s="22" t="n"/>
      <c r="K31" s="23" t="n"/>
      <c r="L31" s="23" t="n"/>
      <c r="M31" s="39" t="n"/>
      <c r="N31" s="42">
        <f>IF($A31="","",IF(OR($G31="",Assumptions!$B$3=""),"",IFERROR(IF(AND($L31="Retired",$M31&lt;&gt;""),MIN(Assumptions!$B$3,$M31),Assumptions!$B$3),"")))</f>
        <v/>
      </c>
      <c r="O31" s="28">
        <f>IF($A31="","",IF(OR($G31="",$N31="",$J31=""),"",IFERROR(IF($N31&lt;$G31,0,MIN($J31*12,MAX(0,(YEAR($N31)-YEAR($G31))*12+MONTH($N31)-MONTH($G31)+IF(DAY($N31)&gt;=DAY($G31),0,-1)))),"")))</f>
        <v/>
      </c>
      <c r="P31" s="36">
        <f>IF($A31="","",IF(OR($H31="",$I31=""),"",IFERROR(IF(OR($H31&lt;=0,$I31&gt;$H31),"",$H31-$I31),"")))</f>
        <v/>
      </c>
      <c r="Q31" s="36">
        <f>IF($A31="","",IF(OR($H31="",$I31="",$J31="",$K31="",$O31="",$H31&lt;=0,$I31&gt;$H31),"",IFERROR(IF($K31="Straight-Line",$P31*$O31/($J31*12),IF($K31="Double-Declining",$H31-MAX($I31,$H31*(1-2/($J31*12))^$O31),"")),"")))</f>
        <v/>
      </c>
      <c r="R31" s="36">
        <f>IF($A31="","",IF(OR($H31="",$Q31=""),"",IFERROR(MAX($I31,$H31-$Q31),"")))</f>
        <v/>
      </c>
      <c r="S31" s="36">
        <f>IF($A31="","",IF(OR($Q31="",$R31="",$J31="",$O31=""),"",IF($N31&lt;$G31,"",IF($O31&gt;=$J31*12,0,IFERROR(IF($K31="Straight-Line",$P31/($J31*12),IF($K31="Double-Declining",MAX(0,MIN($R31-$I31,$R31*2/($J31*12))),"")),"")))))</f>
        <v/>
      </c>
      <c r="T31" s="29">
        <f>IF($A31="","",IF(COUNTIF($A$6:$A$105,$A31)&gt;1,"Check duplicate ID",IF(COUNTBLANK($B31:$L31)&gt;0,"Check required inputs",IF($H31&lt;=0,"Check cost",IF($I31&gt;$H31,"Check salvage value",IF($G31&lt;$F31,"Check service date",IF(AND($L31="Retired",$M31=""),"Check disposition date",IF(AND($L31&lt;&gt;"Retired",$M31&lt;&gt;""),"Check disposition/status",IF($L31="Held for Review","Human review",IF($N31&lt;$G31,"Before service",IF($O31&gt;=$J31*12,"Fully depreciated","Current")))))))))))</f>
        <v/>
      </c>
    </row>
    <row r="32">
      <c r="A32" s="19" t="n"/>
      <c r="B32" s="19" t="n"/>
      <c r="C32" s="19" t="n"/>
      <c r="D32" s="19" t="n"/>
      <c r="E32" s="19" t="n"/>
      <c r="F32" s="39" t="n"/>
      <c r="G32" s="39" t="n"/>
      <c r="H32" s="40" t="n"/>
      <c r="I32" s="40" t="n"/>
      <c r="J32" s="22" t="n"/>
      <c r="K32" s="23" t="n"/>
      <c r="L32" s="23" t="n"/>
      <c r="M32" s="39" t="n"/>
      <c r="N32" s="41">
        <f>IF($A32="","",IF(OR($G32="",Assumptions!$B$3=""),"",IFERROR(IF(AND($L32="Retired",$M32&lt;&gt;""),MIN(Assumptions!$B$3,$M32),Assumptions!$B$3),"")))</f>
        <v/>
      </c>
      <c r="O32" s="25">
        <f>IF($A32="","",IF(OR($G32="",$N32="",$J32=""),"",IFERROR(IF($N32&lt;$G32,0,MIN($J32*12,MAX(0,(YEAR($N32)-YEAR($G32))*12+MONTH($N32)-MONTH($G32)+IF(DAY($N32)&gt;=DAY($G32),0,-1)))),"")))</f>
        <v/>
      </c>
      <c r="P32" s="35">
        <f>IF($A32="","",IF(OR($H32="",$I32=""),"",IFERROR(IF(OR($H32&lt;=0,$I32&gt;$H32),"",$H32-$I32),"")))</f>
        <v/>
      </c>
      <c r="Q32" s="35">
        <f>IF($A32="","",IF(OR($H32="",$I32="",$J32="",$K32="",$O32="",$H32&lt;=0,$I32&gt;$H32),"",IFERROR(IF($K32="Straight-Line",$P32*$O32/($J32*12),IF($K32="Double-Declining",$H32-MAX($I32,$H32*(1-2/($J32*12))^$O32),"")),"")))</f>
        <v/>
      </c>
      <c r="R32" s="35">
        <f>IF($A32="","",IF(OR($H32="",$Q32=""),"",IFERROR(MAX($I32,$H32-$Q32),"")))</f>
        <v/>
      </c>
      <c r="S32" s="35">
        <f>IF($A32="","",IF(OR($Q32="",$R32="",$J32="",$O32=""),"",IF($N32&lt;$G32,"",IF($O32&gt;=$J32*12,0,IFERROR(IF($K32="Straight-Line",$P32/($J32*12),IF($K32="Double-Declining",MAX(0,MIN($R32-$I32,$R32*2/($J32*12))),"")),"")))))</f>
        <v/>
      </c>
      <c r="T32" s="26">
        <f>IF($A32="","",IF(COUNTIF($A$6:$A$105,$A32)&gt;1,"Check duplicate ID",IF(COUNTBLANK($B32:$L32)&gt;0,"Check required inputs",IF($H32&lt;=0,"Check cost",IF($I32&gt;$H32,"Check salvage value",IF($G32&lt;$F32,"Check service date",IF(AND($L32="Retired",$M32=""),"Check disposition date",IF(AND($L32&lt;&gt;"Retired",$M32&lt;&gt;""),"Check disposition/status",IF($L32="Held for Review","Human review",IF($N32&lt;$G32,"Before service",IF($O32&gt;=$J32*12,"Fully depreciated","Current")))))))))))</f>
        <v/>
      </c>
    </row>
    <row r="33">
      <c r="A33" s="19" t="n"/>
      <c r="B33" s="19" t="n"/>
      <c r="C33" s="19" t="n"/>
      <c r="D33" s="19" t="n"/>
      <c r="E33" s="19" t="n"/>
      <c r="F33" s="39" t="n"/>
      <c r="G33" s="39" t="n"/>
      <c r="H33" s="40" t="n"/>
      <c r="I33" s="40" t="n"/>
      <c r="J33" s="22" t="n"/>
      <c r="K33" s="23" t="n"/>
      <c r="L33" s="23" t="n"/>
      <c r="M33" s="39" t="n"/>
      <c r="N33" s="42">
        <f>IF($A33="","",IF(OR($G33="",Assumptions!$B$3=""),"",IFERROR(IF(AND($L33="Retired",$M33&lt;&gt;""),MIN(Assumptions!$B$3,$M33),Assumptions!$B$3),"")))</f>
        <v/>
      </c>
      <c r="O33" s="28">
        <f>IF($A33="","",IF(OR($G33="",$N33="",$J33=""),"",IFERROR(IF($N33&lt;$G33,0,MIN($J33*12,MAX(0,(YEAR($N33)-YEAR($G33))*12+MONTH($N33)-MONTH($G33)+IF(DAY($N33)&gt;=DAY($G33),0,-1)))),"")))</f>
        <v/>
      </c>
      <c r="P33" s="36">
        <f>IF($A33="","",IF(OR($H33="",$I33=""),"",IFERROR(IF(OR($H33&lt;=0,$I33&gt;$H33),"",$H33-$I33),"")))</f>
        <v/>
      </c>
      <c r="Q33" s="36">
        <f>IF($A33="","",IF(OR($H33="",$I33="",$J33="",$K33="",$O33="",$H33&lt;=0,$I33&gt;$H33),"",IFERROR(IF($K33="Straight-Line",$P33*$O33/($J33*12),IF($K33="Double-Declining",$H33-MAX($I33,$H33*(1-2/($J33*12))^$O33),"")),"")))</f>
        <v/>
      </c>
      <c r="R33" s="36">
        <f>IF($A33="","",IF(OR($H33="",$Q33=""),"",IFERROR(MAX($I33,$H33-$Q33),"")))</f>
        <v/>
      </c>
      <c r="S33" s="36">
        <f>IF($A33="","",IF(OR($Q33="",$R33="",$J33="",$O33=""),"",IF($N33&lt;$G33,"",IF($O33&gt;=$J33*12,0,IFERROR(IF($K33="Straight-Line",$P33/($J33*12),IF($K33="Double-Declining",MAX(0,MIN($R33-$I33,$R33*2/($J33*12))),"")),"")))))</f>
        <v/>
      </c>
      <c r="T33" s="29">
        <f>IF($A33="","",IF(COUNTIF($A$6:$A$105,$A33)&gt;1,"Check duplicate ID",IF(COUNTBLANK($B33:$L33)&gt;0,"Check required inputs",IF($H33&lt;=0,"Check cost",IF($I33&gt;$H33,"Check salvage value",IF($G33&lt;$F33,"Check service date",IF(AND($L33="Retired",$M33=""),"Check disposition date",IF(AND($L33&lt;&gt;"Retired",$M33&lt;&gt;""),"Check disposition/status",IF($L33="Held for Review","Human review",IF($N33&lt;$G33,"Before service",IF($O33&gt;=$J33*12,"Fully depreciated","Current")))))))))))</f>
        <v/>
      </c>
    </row>
    <row r="34">
      <c r="A34" s="19" t="n"/>
      <c r="B34" s="19" t="n"/>
      <c r="C34" s="19" t="n"/>
      <c r="D34" s="19" t="n"/>
      <c r="E34" s="19" t="n"/>
      <c r="F34" s="39" t="n"/>
      <c r="G34" s="39" t="n"/>
      <c r="H34" s="40" t="n"/>
      <c r="I34" s="40" t="n"/>
      <c r="J34" s="22" t="n"/>
      <c r="K34" s="23" t="n"/>
      <c r="L34" s="23" t="n"/>
      <c r="M34" s="39" t="n"/>
      <c r="N34" s="41">
        <f>IF($A34="","",IF(OR($G34="",Assumptions!$B$3=""),"",IFERROR(IF(AND($L34="Retired",$M34&lt;&gt;""),MIN(Assumptions!$B$3,$M34),Assumptions!$B$3),"")))</f>
        <v/>
      </c>
      <c r="O34" s="25">
        <f>IF($A34="","",IF(OR($G34="",$N34="",$J34=""),"",IFERROR(IF($N34&lt;$G34,0,MIN($J34*12,MAX(0,(YEAR($N34)-YEAR($G34))*12+MONTH($N34)-MONTH($G34)+IF(DAY($N34)&gt;=DAY($G34),0,-1)))),"")))</f>
        <v/>
      </c>
      <c r="P34" s="35">
        <f>IF($A34="","",IF(OR($H34="",$I34=""),"",IFERROR(IF(OR($H34&lt;=0,$I34&gt;$H34),"",$H34-$I34),"")))</f>
        <v/>
      </c>
      <c r="Q34" s="35">
        <f>IF($A34="","",IF(OR($H34="",$I34="",$J34="",$K34="",$O34="",$H34&lt;=0,$I34&gt;$H34),"",IFERROR(IF($K34="Straight-Line",$P34*$O34/($J34*12),IF($K34="Double-Declining",$H34-MAX($I34,$H34*(1-2/($J34*12))^$O34),"")),"")))</f>
        <v/>
      </c>
      <c r="R34" s="35">
        <f>IF($A34="","",IF(OR($H34="",$Q34=""),"",IFERROR(MAX($I34,$H34-$Q34),"")))</f>
        <v/>
      </c>
      <c r="S34" s="35">
        <f>IF($A34="","",IF(OR($Q34="",$R34="",$J34="",$O34=""),"",IF($N34&lt;$G34,"",IF($O34&gt;=$J34*12,0,IFERROR(IF($K34="Straight-Line",$P34/($J34*12),IF($K34="Double-Declining",MAX(0,MIN($R34-$I34,$R34*2/($J34*12))),"")),"")))))</f>
        <v/>
      </c>
      <c r="T34" s="26">
        <f>IF($A34="","",IF(COUNTIF($A$6:$A$105,$A34)&gt;1,"Check duplicate ID",IF(COUNTBLANK($B34:$L34)&gt;0,"Check required inputs",IF($H34&lt;=0,"Check cost",IF($I34&gt;$H34,"Check salvage value",IF($G34&lt;$F34,"Check service date",IF(AND($L34="Retired",$M34=""),"Check disposition date",IF(AND($L34&lt;&gt;"Retired",$M34&lt;&gt;""),"Check disposition/status",IF($L34="Held for Review","Human review",IF($N34&lt;$G34,"Before service",IF($O34&gt;=$J34*12,"Fully depreciated","Current")))))))))))</f>
        <v/>
      </c>
    </row>
    <row r="35">
      <c r="A35" s="19" t="n"/>
      <c r="B35" s="19" t="n"/>
      <c r="C35" s="19" t="n"/>
      <c r="D35" s="19" t="n"/>
      <c r="E35" s="19" t="n"/>
      <c r="F35" s="39" t="n"/>
      <c r="G35" s="39" t="n"/>
      <c r="H35" s="40" t="n"/>
      <c r="I35" s="40" t="n"/>
      <c r="J35" s="22" t="n"/>
      <c r="K35" s="23" t="n"/>
      <c r="L35" s="23" t="n"/>
      <c r="M35" s="39" t="n"/>
      <c r="N35" s="42">
        <f>IF($A35="","",IF(OR($G35="",Assumptions!$B$3=""),"",IFERROR(IF(AND($L35="Retired",$M35&lt;&gt;""),MIN(Assumptions!$B$3,$M35),Assumptions!$B$3),"")))</f>
        <v/>
      </c>
      <c r="O35" s="28">
        <f>IF($A35="","",IF(OR($G35="",$N35="",$J35=""),"",IFERROR(IF($N35&lt;$G35,0,MIN($J35*12,MAX(0,(YEAR($N35)-YEAR($G35))*12+MONTH($N35)-MONTH($G35)+IF(DAY($N35)&gt;=DAY($G35),0,-1)))),"")))</f>
        <v/>
      </c>
      <c r="P35" s="36">
        <f>IF($A35="","",IF(OR($H35="",$I35=""),"",IFERROR(IF(OR($H35&lt;=0,$I35&gt;$H35),"",$H35-$I35),"")))</f>
        <v/>
      </c>
      <c r="Q35" s="36">
        <f>IF($A35="","",IF(OR($H35="",$I35="",$J35="",$K35="",$O35="",$H35&lt;=0,$I35&gt;$H35),"",IFERROR(IF($K35="Straight-Line",$P35*$O35/($J35*12),IF($K35="Double-Declining",$H35-MAX($I35,$H35*(1-2/($J35*12))^$O35),"")),"")))</f>
        <v/>
      </c>
      <c r="R35" s="36">
        <f>IF($A35="","",IF(OR($H35="",$Q35=""),"",IFERROR(MAX($I35,$H35-$Q35),"")))</f>
        <v/>
      </c>
      <c r="S35" s="36">
        <f>IF($A35="","",IF(OR($Q35="",$R35="",$J35="",$O35=""),"",IF($N35&lt;$G35,"",IF($O35&gt;=$J35*12,0,IFERROR(IF($K35="Straight-Line",$P35/($J35*12),IF($K35="Double-Declining",MAX(0,MIN($R35-$I35,$R35*2/($J35*12))),"")),"")))))</f>
        <v/>
      </c>
      <c r="T35" s="29">
        <f>IF($A35="","",IF(COUNTIF($A$6:$A$105,$A35)&gt;1,"Check duplicate ID",IF(COUNTBLANK($B35:$L35)&gt;0,"Check required inputs",IF($H35&lt;=0,"Check cost",IF($I35&gt;$H35,"Check salvage value",IF($G35&lt;$F35,"Check service date",IF(AND($L35="Retired",$M35=""),"Check disposition date",IF(AND($L35&lt;&gt;"Retired",$M35&lt;&gt;""),"Check disposition/status",IF($L35="Held for Review","Human review",IF($N35&lt;$G35,"Before service",IF($O35&gt;=$J35*12,"Fully depreciated","Current")))))))))))</f>
        <v/>
      </c>
    </row>
    <row r="36">
      <c r="A36" s="19" t="n"/>
      <c r="B36" s="19" t="n"/>
      <c r="C36" s="19" t="n"/>
      <c r="D36" s="19" t="n"/>
      <c r="E36" s="19" t="n"/>
      <c r="F36" s="39" t="n"/>
      <c r="G36" s="39" t="n"/>
      <c r="H36" s="40" t="n"/>
      <c r="I36" s="40" t="n"/>
      <c r="J36" s="22" t="n"/>
      <c r="K36" s="23" t="n"/>
      <c r="L36" s="23" t="n"/>
      <c r="M36" s="39" t="n"/>
      <c r="N36" s="41">
        <f>IF($A36="","",IF(OR($G36="",Assumptions!$B$3=""),"",IFERROR(IF(AND($L36="Retired",$M36&lt;&gt;""),MIN(Assumptions!$B$3,$M36),Assumptions!$B$3),"")))</f>
        <v/>
      </c>
      <c r="O36" s="25">
        <f>IF($A36="","",IF(OR($G36="",$N36="",$J36=""),"",IFERROR(IF($N36&lt;$G36,0,MIN($J36*12,MAX(0,(YEAR($N36)-YEAR($G36))*12+MONTH($N36)-MONTH($G36)+IF(DAY($N36)&gt;=DAY($G36),0,-1)))),"")))</f>
        <v/>
      </c>
      <c r="P36" s="35">
        <f>IF($A36="","",IF(OR($H36="",$I36=""),"",IFERROR(IF(OR($H36&lt;=0,$I36&gt;$H36),"",$H36-$I36),"")))</f>
        <v/>
      </c>
      <c r="Q36" s="35">
        <f>IF($A36="","",IF(OR($H36="",$I36="",$J36="",$K36="",$O36="",$H36&lt;=0,$I36&gt;$H36),"",IFERROR(IF($K36="Straight-Line",$P36*$O36/($J36*12),IF($K36="Double-Declining",$H36-MAX($I36,$H36*(1-2/($J36*12))^$O36),"")),"")))</f>
        <v/>
      </c>
      <c r="R36" s="35">
        <f>IF($A36="","",IF(OR($H36="",$Q36=""),"",IFERROR(MAX($I36,$H36-$Q36),"")))</f>
        <v/>
      </c>
      <c r="S36" s="35">
        <f>IF($A36="","",IF(OR($Q36="",$R36="",$J36="",$O36=""),"",IF($N36&lt;$G36,"",IF($O36&gt;=$J36*12,0,IFERROR(IF($K36="Straight-Line",$P36/($J36*12),IF($K36="Double-Declining",MAX(0,MIN($R36-$I36,$R36*2/($J36*12))),"")),"")))))</f>
        <v/>
      </c>
      <c r="T36" s="26">
        <f>IF($A36="","",IF(COUNTIF($A$6:$A$105,$A36)&gt;1,"Check duplicate ID",IF(COUNTBLANK($B36:$L36)&gt;0,"Check required inputs",IF($H36&lt;=0,"Check cost",IF($I36&gt;$H36,"Check salvage value",IF($G36&lt;$F36,"Check service date",IF(AND($L36="Retired",$M36=""),"Check disposition date",IF(AND($L36&lt;&gt;"Retired",$M36&lt;&gt;""),"Check disposition/status",IF($L36="Held for Review","Human review",IF($N36&lt;$G36,"Before service",IF($O36&gt;=$J36*12,"Fully depreciated","Current")))))))))))</f>
        <v/>
      </c>
    </row>
    <row r="37">
      <c r="A37" s="19" t="n"/>
      <c r="B37" s="19" t="n"/>
      <c r="C37" s="19" t="n"/>
      <c r="D37" s="19" t="n"/>
      <c r="E37" s="19" t="n"/>
      <c r="F37" s="39" t="n"/>
      <c r="G37" s="39" t="n"/>
      <c r="H37" s="40" t="n"/>
      <c r="I37" s="40" t="n"/>
      <c r="J37" s="22" t="n"/>
      <c r="K37" s="23" t="n"/>
      <c r="L37" s="23" t="n"/>
      <c r="M37" s="39" t="n"/>
      <c r="N37" s="42">
        <f>IF($A37="","",IF(OR($G37="",Assumptions!$B$3=""),"",IFERROR(IF(AND($L37="Retired",$M37&lt;&gt;""),MIN(Assumptions!$B$3,$M37),Assumptions!$B$3),"")))</f>
        <v/>
      </c>
      <c r="O37" s="28">
        <f>IF($A37="","",IF(OR($G37="",$N37="",$J37=""),"",IFERROR(IF($N37&lt;$G37,0,MIN($J37*12,MAX(0,(YEAR($N37)-YEAR($G37))*12+MONTH($N37)-MONTH($G37)+IF(DAY($N37)&gt;=DAY($G37),0,-1)))),"")))</f>
        <v/>
      </c>
      <c r="P37" s="36">
        <f>IF($A37="","",IF(OR($H37="",$I37=""),"",IFERROR(IF(OR($H37&lt;=0,$I37&gt;$H37),"",$H37-$I37),"")))</f>
        <v/>
      </c>
      <c r="Q37" s="36">
        <f>IF($A37="","",IF(OR($H37="",$I37="",$J37="",$K37="",$O37="",$H37&lt;=0,$I37&gt;$H37),"",IFERROR(IF($K37="Straight-Line",$P37*$O37/($J37*12),IF($K37="Double-Declining",$H37-MAX($I37,$H37*(1-2/($J37*12))^$O37),"")),"")))</f>
        <v/>
      </c>
      <c r="R37" s="36">
        <f>IF($A37="","",IF(OR($H37="",$Q37=""),"",IFERROR(MAX($I37,$H37-$Q37),"")))</f>
        <v/>
      </c>
      <c r="S37" s="36">
        <f>IF($A37="","",IF(OR($Q37="",$R37="",$J37="",$O37=""),"",IF($N37&lt;$G37,"",IF($O37&gt;=$J37*12,0,IFERROR(IF($K37="Straight-Line",$P37/($J37*12),IF($K37="Double-Declining",MAX(0,MIN($R37-$I37,$R37*2/($J37*12))),"")),"")))))</f>
        <v/>
      </c>
      <c r="T37" s="29">
        <f>IF($A37="","",IF(COUNTIF($A$6:$A$105,$A37)&gt;1,"Check duplicate ID",IF(COUNTBLANK($B37:$L37)&gt;0,"Check required inputs",IF($H37&lt;=0,"Check cost",IF($I37&gt;$H37,"Check salvage value",IF($G37&lt;$F37,"Check service date",IF(AND($L37="Retired",$M37=""),"Check disposition date",IF(AND($L37&lt;&gt;"Retired",$M37&lt;&gt;""),"Check disposition/status",IF($L37="Held for Review","Human review",IF($N37&lt;$G37,"Before service",IF($O37&gt;=$J37*12,"Fully depreciated","Current")))))))))))</f>
        <v/>
      </c>
    </row>
    <row r="38">
      <c r="A38" s="19" t="n"/>
      <c r="B38" s="19" t="n"/>
      <c r="C38" s="19" t="n"/>
      <c r="D38" s="19" t="n"/>
      <c r="E38" s="19" t="n"/>
      <c r="F38" s="39" t="n"/>
      <c r="G38" s="39" t="n"/>
      <c r="H38" s="40" t="n"/>
      <c r="I38" s="40" t="n"/>
      <c r="J38" s="22" t="n"/>
      <c r="K38" s="23" t="n"/>
      <c r="L38" s="23" t="n"/>
      <c r="M38" s="39" t="n"/>
      <c r="N38" s="41">
        <f>IF($A38="","",IF(OR($G38="",Assumptions!$B$3=""),"",IFERROR(IF(AND($L38="Retired",$M38&lt;&gt;""),MIN(Assumptions!$B$3,$M38),Assumptions!$B$3),"")))</f>
        <v/>
      </c>
      <c r="O38" s="25">
        <f>IF($A38="","",IF(OR($G38="",$N38="",$J38=""),"",IFERROR(IF($N38&lt;$G38,0,MIN($J38*12,MAX(0,(YEAR($N38)-YEAR($G38))*12+MONTH($N38)-MONTH($G38)+IF(DAY($N38)&gt;=DAY($G38),0,-1)))),"")))</f>
        <v/>
      </c>
      <c r="P38" s="35">
        <f>IF($A38="","",IF(OR($H38="",$I38=""),"",IFERROR(IF(OR($H38&lt;=0,$I38&gt;$H38),"",$H38-$I38),"")))</f>
        <v/>
      </c>
      <c r="Q38" s="35">
        <f>IF($A38="","",IF(OR($H38="",$I38="",$J38="",$K38="",$O38="",$H38&lt;=0,$I38&gt;$H38),"",IFERROR(IF($K38="Straight-Line",$P38*$O38/($J38*12),IF($K38="Double-Declining",$H38-MAX($I38,$H38*(1-2/($J38*12))^$O38),"")),"")))</f>
        <v/>
      </c>
      <c r="R38" s="35">
        <f>IF($A38="","",IF(OR($H38="",$Q38=""),"",IFERROR(MAX($I38,$H38-$Q38),"")))</f>
        <v/>
      </c>
      <c r="S38" s="35">
        <f>IF($A38="","",IF(OR($Q38="",$R38="",$J38="",$O38=""),"",IF($N38&lt;$G38,"",IF($O38&gt;=$J38*12,0,IFERROR(IF($K38="Straight-Line",$P38/($J38*12),IF($K38="Double-Declining",MAX(0,MIN($R38-$I38,$R38*2/($J38*12))),"")),"")))))</f>
        <v/>
      </c>
      <c r="T38" s="26">
        <f>IF($A38="","",IF(COUNTIF($A$6:$A$105,$A38)&gt;1,"Check duplicate ID",IF(COUNTBLANK($B38:$L38)&gt;0,"Check required inputs",IF($H38&lt;=0,"Check cost",IF($I38&gt;$H38,"Check salvage value",IF($G38&lt;$F38,"Check service date",IF(AND($L38="Retired",$M38=""),"Check disposition date",IF(AND($L38&lt;&gt;"Retired",$M38&lt;&gt;""),"Check disposition/status",IF($L38="Held for Review","Human review",IF($N38&lt;$G38,"Before service",IF($O38&gt;=$J38*12,"Fully depreciated","Current")))))))))))</f>
        <v/>
      </c>
    </row>
    <row r="39">
      <c r="A39" s="19" t="n"/>
      <c r="B39" s="19" t="n"/>
      <c r="C39" s="19" t="n"/>
      <c r="D39" s="19" t="n"/>
      <c r="E39" s="19" t="n"/>
      <c r="F39" s="39" t="n"/>
      <c r="G39" s="39" t="n"/>
      <c r="H39" s="40" t="n"/>
      <c r="I39" s="40" t="n"/>
      <c r="J39" s="22" t="n"/>
      <c r="K39" s="23" t="n"/>
      <c r="L39" s="23" t="n"/>
      <c r="M39" s="39" t="n"/>
      <c r="N39" s="42">
        <f>IF($A39="","",IF(OR($G39="",Assumptions!$B$3=""),"",IFERROR(IF(AND($L39="Retired",$M39&lt;&gt;""),MIN(Assumptions!$B$3,$M39),Assumptions!$B$3),"")))</f>
        <v/>
      </c>
      <c r="O39" s="28">
        <f>IF($A39="","",IF(OR($G39="",$N39="",$J39=""),"",IFERROR(IF($N39&lt;$G39,0,MIN($J39*12,MAX(0,(YEAR($N39)-YEAR($G39))*12+MONTH($N39)-MONTH($G39)+IF(DAY($N39)&gt;=DAY($G39),0,-1)))),"")))</f>
        <v/>
      </c>
      <c r="P39" s="36">
        <f>IF($A39="","",IF(OR($H39="",$I39=""),"",IFERROR(IF(OR($H39&lt;=0,$I39&gt;$H39),"",$H39-$I39),"")))</f>
        <v/>
      </c>
      <c r="Q39" s="36">
        <f>IF($A39="","",IF(OR($H39="",$I39="",$J39="",$K39="",$O39="",$H39&lt;=0,$I39&gt;$H39),"",IFERROR(IF($K39="Straight-Line",$P39*$O39/($J39*12),IF($K39="Double-Declining",$H39-MAX($I39,$H39*(1-2/($J39*12))^$O39),"")),"")))</f>
        <v/>
      </c>
      <c r="R39" s="36">
        <f>IF($A39="","",IF(OR($H39="",$Q39=""),"",IFERROR(MAX($I39,$H39-$Q39),"")))</f>
        <v/>
      </c>
      <c r="S39" s="36">
        <f>IF($A39="","",IF(OR($Q39="",$R39="",$J39="",$O39=""),"",IF($N39&lt;$G39,"",IF($O39&gt;=$J39*12,0,IFERROR(IF($K39="Straight-Line",$P39/($J39*12),IF($K39="Double-Declining",MAX(0,MIN($R39-$I39,$R39*2/($J39*12))),"")),"")))))</f>
        <v/>
      </c>
      <c r="T39" s="29">
        <f>IF($A39="","",IF(COUNTIF($A$6:$A$105,$A39)&gt;1,"Check duplicate ID",IF(COUNTBLANK($B39:$L39)&gt;0,"Check required inputs",IF($H39&lt;=0,"Check cost",IF($I39&gt;$H39,"Check salvage value",IF($G39&lt;$F39,"Check service date",IF(AND($L39="Retired",$M39=""),"Check disposition date",IF(AND($L39&lt;&gt;"Retired",$M39&lt;&gt;""),"Check disposition/status",IF($L39="Held for Review","Human review",IF($N39&lt;$G39,"Before service",IF($O39&gt;=$J39*12,"Fully depreciated","Current")))))))))))</f>
        <v/>
      </c>
    </row>
    <row r="40">
      <c r="A40" s="19" t="n"/>
      <c r="B40" s="19" t="n"/>
      <c r="C40" s="19" t="n"/>
      <c r="D40" s="19" t="n"/>
      <c r="E40" s="19" t="n"/>
      <c r="F40" s="39" t="n"/>
      <c r="G40" s="39" t="n"/>
      <c r="H40" s="40" t="n"/>
      <c r="I40" s="40" t="n"/>
      <c r="J40" s="22" t="n"/>
      <c r="K40" s="23" t="n"/>
      <c r="L40" s="23" t="n"/>
      <c r="M40" s="39" t="n"/>
      <c r="N40" s="41">
        <f>IF($A40="","",IF(OR($G40="",Assumptions!$B$3=""),"",IFERROR(IF(AND($L40="Retired",$M40&lt;&gt;""),MIN(Assumptions!$B$3,$M40),Assumptions!$B$3),"")))</f>
        <v/>
      </c>
      <c r="O40" s="25">
        <f>IF($A40="","",IF(OR($G40="",$N40="",$J40=""),"",IFERROR(IF($N40&lt;$G40,0,MIN($J40*12,MAX(0,(YEAR($N40)-YEAR($G40))*12+MONTH($N40)-MONTH($G40)+IF(DAY($N40)&gt;=DAY($G40),0,-1)))),"")))</f>
        <v/>
      </c>
      <c r="P40" s="35">
        <f>IF($A40="","",IF(OR($H40="",$I40=""),"",IFERROR(IF(OR($H40&lt;=0,$I40&gt;$H40),"",$H40-$I40),"")))</f>
        <v/>
      </c>
      <c r="Q40" s="35">
        <f>IF($A40="","",IF(OR($H40="",$I40="",$J40="",$K40="",$O40="",$H40&lt;=0,$I40&gt;$H40),"",IFERROR(IF($K40="Straight-Line",$P40*$O40/($J40*12),IF($K40="Double-Declining",$H40-MAX($I40,$H40*(1-2/($J40*12))^$O40),"")),"")))</f>
        <v/>
      </c>
      <c r="R40" s="35">
        <f>IF($A40="","",IF(OR($H40="",$Q40=""),"",IFERROR(MAX($I40,$H40-$Q40),"")))</f>
        <v/>
      </c>
      <c r="S40" s="35">
        <f>IF($A40="","",IF(OR($Q40="",$R40="",$J40="",$O40=""),"",IF($N40&lt;$G40,"",IF($O40&gt;=$J40*12,0,IFERROR(IF($K40="Straight-Line",$P40/($J40*12),IF($K40="Double-Declining",MAX(0,MIN($R40-$I40,$R40*2/($J40*12))),"")),"")))))</f>
        <v/>
      </c>
      <c r="T40" s="26">
        <f>IF($A40="","",IF(COUNTIF($A$6:$A$105,$A40)&gt;1,"Check duplicate ID",IF(COUNTBLANK($B40:$L40)&gt;0,"Check required inputs",IF($H40&lt;=0,"Check cost",IF($I40&gt;$H40,"Check salvage value",IF($G40&lt;$F40,"Check service date",IF(AND($L40="Retired",$M40=""),"Check disposition date",IF(AND($L40&lt;&gt;"Retired",$M40&lt;&gt;""),"Check disposition/status",IF($L40="Held for Review","Human review",IF($N40&lt;$G40,"Before service",IF($O40&gt;=$J40*12,"Fully depreciated","Current")))))))))))</f>
        <v/>
      </c>
    </row>
    <row r="41">
      <c r="A41" s="19" t="n"/>
      <c r="B41" s="19" t="n"/>
      <c r="C41" s="19" t="n"/>
      <c r="D41" s="19" t="n"/>
      <c r="E41" s="19" t="n"/>
      <c r="F41" s="39" t="n"/>
      <c r="G41" s="39" t="n"/>
      <c r="H41" s="40" t="n"/>
      <c r="I41" s="40" t="n"/>
      <c r="J41" s="22" t="n"/>
      <c r="K41" s="23" t="n"/>
      <c r="L41" s="23" t="n"/>
      <c r="M41" s="39" t="n"/>
      <c r="N41" s="42">
        <f>IF($A41="","",IF(OR($G41="",Assumptions!$B$3=""),"",IFERROR(IF(AND($L41="Retired",$M41&lt;&gt;""),MIN(Assumptions!$B$3,$M41),Assumptions!$B$3),"")))</f>
        <v/>
      </c>
      <c r="O41" s="28">
        <f>IF($A41="","",IF(OR($G41="",$N41="",$J41=""),"",IFERROR(IF($N41&lt;$G41,0,MIN($J41*12,MAX(0,(YEAR($N41)-YEAR($G41))*12+MONTH($N41)-MONTH($G41)+IF(DAY($N41)&gt;=DAY($G41),0,-1)))),"")))</f>
        <v/>
      </c>
      <c r="P41" s="36">
        <f>IF($A41="","",IF(OR($H41="",$I41=""),"",IFERROR(IF(OR($H41&lt;=0,$I41&gt;$H41),"",$H41-$I41),"")))</f>
        <v/>
      </c>
      <c r="Q41" s="36">
        <f>IF($A41="","",IF(OR($H41="",$I41="",$J41="",$K41="",$O41="",$H41&lt;=0,$I41&gt;$H41),"",IFERROR(IF($K41="Straight-Line",$P41*$O41/($J41*12),IF($K41="Double-Declining",$H41-MAX($I41,$H41*(1-2/($J41*12))^$O41),"")),"")))</f>
        <v/>
      </c>
      <c r="R41" s="36">
        <f>IF($A41="","",IF(OR($H41="",$Q41=""),"",IFERROR(MAX($I41,$H41-$Q41),"")))</f>
        <v/>
      </c>
      <c r="S41" s="36">
        <f>IF($A41="","",IF(OR($Q41="",$R41="",$J41="",$O41=""),"",IF($N41&lt;$G41,"",IF($O41&gt;=$J41*12,0,IFERROR(IF($K41="Straight-Line",$P41/($J41*12),IF($K41="Double-Declining",MAX(0,MIN($R41-$I41,$R41*2/($J41*12))),"")),"")))))</f>
        <v/>
      </c>
      <c r="T41" s="29">
        <f>IF($A41="","",IF(COUNTIF($A$6:$A$105,$A41)&gt;1,"Check duplicate ID",IF(COUNTBLANK($B41:$L41)&gt;0,"Check required inputs",IF($H41&lt;=0,"Check cost",IF($I41&gt;$H41,"Check salvage value",IF($G41&lt;$F41,"Check service date",IF(AND($L41="Retired",$M41=""),"Check disposition date",IF(AND($L41&lt;&gt;"Retired",$M41&lt;&gt;""),"Check disposition/status",IF($L41="Held for Review","Human review",IF($N41&lt;$G41,"Before service",IF($O41&gt;=$J41*12,"Fully depreciated","Current")))))))))))</f>
        <v/>
      </c>
    </row>
    <row r="42">
      <c r="A42" s="19" t="n"/>
      <c r="B42" s="19" t="n"/>
      <c r="C42" s="19" t="n"/>
      <c r="D42" s="19" t="n"/>
      <c r="E42" s="19" t="n"/>
      <c r="F42" s="39" t="n"/>
      <c r="G42" s="39" t="n"/>
      <c r="H42" s="40" t="n"/>
      <c r="I42" s="40" t="n"/>
      <c r="J42" s="22" t="n"/>
      <c r="K42" s="23" t="n"/>
      <c r="L42" s="23" t="n"/>
      <c r="M42" s="39" t="n"/>
      <c r="N42" s="41">
        <f>IF($A42="","",IF(OR($G42="",Assumptions!$B$3=""),"",IFERROR(IF(AND($L42="Retired",$M42&lt;&gt;""),MIN(Assumptions!$B$3,$M42),Assumptions!$B$3),"")))</f>
        <v/>
      </c>
      <c r="O42" s="25">
        <f>IF($A42="","",IF(OR($G42="",$N42="",$J42=""),"",IFERROR(IF($N42&lt;$G42,0,MIN($J42*12,MAX(0,(YEAR($N42)-YEAR($G42))*12+MONTH($N42)-MONTH($G42)+IF(DAY($N42)&gt;=DAY($G42),0,-1)))),"")))</f>
        <v/>
      </c>
      <c r="P42" s="35">
        <f>IF($A42="","",IF(OR($H42="",$I42=""),"",IFERROR(IF(OR($H42&lt;=0,$I42&gt;$H42),"",$H42-$I42),"")))</f>
        <v/>
      </c>
      <c r="Q42" s="35">
        <f>IF($A42="","",IF(OR($H42="",$I42="",$J42="",$K42="",$O42="",$H42&lt;=0,$I42&gt;$H42),"",IFERROR(IF($K42="Straight-Line",$P42*$O42/($J42*12),IF($K42="Double-Declining",$H42-MAX($I42,$H42*(1-2/($J42*12))^$O42),"")),"")))</f>
        <v/>
      </c>
      <c r="R42" s="35">
        <f>IF($A42="","",IF(OR($H42="",$Q42=""),"",IFERROR(MAX($I42,$H42-$Q42),"")))</f>
        <v/>
      </c>
      <c r="S42" s="35">
        <f>IF($A42="","",IF(OR($Q42="",$R42="",$J42="",$O42=""),"",IF($N42&lt;$G42,"",IF($O42&gt;=$J42*12,0,IFERROR(IF($K42="Straight-Line",$P42/($J42*12),IF($K42="Double-Declining",MAX(0,MIN($R42-$I42,$R42*2/($J42*12))),"")),"")))))</f>
        <v/>
      </c>
      <c r="T42" s="26">
        <f>IF($A42="","",IF(COUNTIF($A$6:$A$105,$A42)&gt;1,"Check duplicate ID",IF(COUNTBLANK($B42:$L42)&gt;0,"Check required inputs",IF($H42&lt;=0,"Check cost",IF($I42&gt;$H42,"Check salvage value",IF($G42&lt;$F42,"Check service date",IF(AND($L42="Retired",$M42=""),"Check disposition date",IF(AND($L42&lt;&gt;"Retired",$M42&lt;&gt;""),"Check disposition/status",IF($L42="Held for Review","Human review",IF($N42&lt;$G42,"Before service",IF($O42&gt;=$J42*12,"Fully depreciated","Current")))))))))))</f>
        <v/>
      </c>
    </row>
    <row r="43">
      <c r="A43" s="19" t="n"/>
      <c r="B43" s="19" t="n"/>
      <c r="C43" s="19" t="n"/>
      <c r="D43" s="19" t="n"/>
      <c r="E43" s="19" t="n"/>
      <c r="F43" s="39" t="n"/>
      <c r="G43" s="39" t="n"/>
      <c r="H43" s="40" t="n"/>
      <c r="I43" s="40" t="n"/>
      <c r="J43" s="22" t="n"/>
      <c r="K43" s="23" t="n"/>
      <c r="L43" s="23" t="n"/>
      <c r="M43" s="39" t="n"/>
      <c r="N43" s="42">
        <f>IF($A43="","",IF(OR($G43="",Assumptions!$B$3=""),"",IFERROR(IF(AND($L43="Retired",$M43&lt;&gt;""),MIN(Assumptions!$B$3,$M43),Assumptions!$B$3),"")))</f>
        <v/>
      </c>
      <c r="O43" s="28">
        <f>IF($A43="","",IF(OR($G43="",$N43="",$J43=""),"",IFERROR(IF($N43&lt;$G43,0,MIN($J43*12,MAX(0,(YEAR($N43)-YEAR($G43))*12+MONTH($N43)-MONTH($G43)+IF(DAY($N43)&gt;=DAY($G43),0,-1)))),"")))</f>
        <v/>
      </c>
      <c r="P43" s="36">
        <f>IF($A43="","",IF(OR($H43="",$I43=""),"",IFERROR(IF(OR($H43&lt;=0,$I43&gt;$H43),"",$H43-$I43),"")))</f>
        <v/>
      </c>
      <c r="Q43" s="36">
        <f>IF($A43="","",IF(OR($H43="",$I43="",$J43="",$K43="",$O43="",$H43&lt;=0,$I43&gt;$H43),"",IFERROR(IF($K43="Straight-Line",$P43*$O43/($J43*12),IF($K43="Double-Declining",$H43-MAX($I43,$H43*(1-2/($J43*12))^$O43),"")),"")))</f>
        <v/>
      </c>
      <c r="R43" s="36">
        <f>IF($A43="","",IF(OR($H43="",$Q43=""),"",IFERROR(MAX($I43,$H43-$Q43),"")))</f>
        <v/>
      </c>
      <c r="S43" s="36">
        <f>IF($A43="","",IF(OR($Q43="",$R43="",$J43="",$O43=""),"",IF($N43&lt;$G43,"",IF($O43&gt;=$J43*12,0,IFERROR(IF($K43="Straight-Line",$P43/($J43*12),IF($K43="Double-Declining",MAX(0,MIN($R43-$I43,$R43*2/($J43*12))),"")),"")))))</f>
        <v/>
      </c>
      <c r="T43" s="29">
        <f>IF($A43="","",IF(COUNTIF($A$6:$A$105,$A43)&gt;1,"Check duplicate ID",IF(COUNTBLANK($B43:$L43)&gt;0,"Check required inputs",IF($H43&lt;=0,"Check cost",IF($I43&gt;$H43,"Check salvage value",IF($G43&lt;$F43,"Check service date",IF(AND($L43="Retired",$M43=""),"Check disposition date",IF(AND($L43&lt;&gt;"Retired",$M43&lt;&gt;""),"Check disposition/status",IF($L43="Held for Review","Human review",IF($N43&lt;$G43,"Before service",IF($O43&gt;=$J43*12,"Fully depreciated","Current")))))))))))</f>
        <v/>
      </c>
    </row>
    <row r="44">
      <c r="A44" s="19" t="n"/>
      <c r="B44" s="19" t="n"/>
      <c r="C44" s="19" t="n"/>
      <c r="D44" s="19" t="n"/>
      <c r="E44" s="19" t="n"/>
      <c r="F44" s="39" t="n"/>
      <c r="G44" s="39" t="n"/>
      <c r="H44" s="40" t="n"/>
      <c r="I44" s="40" t="n"/>
      <c r="J44" s="22" t="n"/>
      <c r="K44" s="23" t="n"/>
      <c r="L44" s="23" t="n"/>
      <c r="M44" s="39" t="n"/>
      <c r="N44" s="41">
        <f>IF($A44="","",IF(OR($G44="",Assumptions!$B$3=""),"",IFERROR(IF(AND($L44="Retired",$M44&lt;&gt;""),MIN(Assumptions!$B$3,$M44),Assumptions!$B$3),"")))</f>
        <v/>
      </c>
      <c r="O44" s="25">
        <f>IF($A44="","",IF(OR($G44="",$N44="",$J44=""),"",IFERROR(IF($N44&lt;$G44,0,MIN($J44*12,MAX(0,(YEAR($N44)-YEAR($G44))*12+MONTH($N44)-MONTH($G44)+IF(DAY($N44)&gt;=DAY($G44),0,-1)))),"")))</f>
        <v/>
      </c>
      <c r="P44" s="35">
        <f>IF($A44="","",IF(OR($H44="",$I44=""),"",IFERROR(IF(OR($H44&lt;=0,$I44&gt;$H44),"",$H44-$I44),"")))</f>
        <v/>
      </c>
      <c r="Q44" s="35">
        <f>IF($A44="","",IF(OR($H44="",$I44="",$J44="",$K44="",$O44="",$H44&lt;=0,$I44&gt;$H44),"",IFERROR(IF($K44="Straight-Line",$P44*$O44/($J44*12),IF($K44="Double-Declining",$H44-MAX($I44,$H44*(1-2/($J44*12))^$O44),"")),"")))</f>
        <v/>
      </c>
      <c r="R44" s="35">
        <f>IF($A44="","",IF(OR($H44="",$Q44=""),"",IFERROR(MAX($I44,$H44-$Q44),"")))</f>
        <v/>
      </c>
      <c r="S44" s="35">
        <f>IF($A44="","",IF(OR($Q44="",$R44="",$J44="",$O44=""),"",IF($N44&lt;$G44,"",IF($O44&gt;=$J44*12,0,IFERROR(IF($K44="Straight-Line",$P44/($J44*12),IF($K44="Double-Declining",MAX(0,MIN($R44-$I44,$R44*2/($J44*12))),"")),"")))))</f>
        <v/>
      </c>
      <c r="T44" s="26">
        <f>IF($A44="","",IF(COUNTIF($A$6:$A$105,$A44)&gt;1,"Check duplicate ID",IF(COUNTBLANK($B44:$L44)&gt;0,"Check required inputs",IF($H44&lt;=0,"Check cost",IF($I44&gt;$H44,"Check salvage value",IF($G44&lt;$F44,"Check service date",IF(AND($L44="Retired",$M44=""),"Check disposition date",IF(AND($L44&lt;&gt;"Retired",$M44&lt;&gt;""),"Check disposition/status",IF($L44="Held for Review","Human review",IF($N44&lt;$G44,"Before service",IF($O44&gt;=$J44*12,"Fully depreciated","Current")))))))))))</f>
        <v/>
      </c>
    </row>
    <row r="45">
      <c r="A45" s="19" t="n"/>
      <c r="B45" s="19" t="n"/>
      <c r="C45" s="19" t="n"/>
      <c r="D45" s="19" t="n"/>
      <c r="E45" s="19" t="n"/>
      <c r="F45" s="39" t="n"/>
      <c r="G45" s="39" t="n"/>
      <c r="H45" s="40" t="n"/>
      <c r="I45" s="40" t="n"/>
      <c r="J45" s="22" t="n"/>
      <c r="K45" s="23" t="n"/>
      <c r="L45" s="23" t="n"/>
      <c r="M45" s="39" t="n"/>
      <c r="N45" s="42">
        <f>IF($A45="","",IF(OR($G45="",Assumptions!$B$3=""),"",IFERROR(IF(AND($L45="Retired",$M45&lt;&gt;""),MIN(Assumptions!$B$3,$M45),Assumptions!$B$3),"")))</f>
        <v/>
      </c>
      <c r="O45" s="28">
        <f>IF($A45="","",IF(OR($G45="",$N45="",$J45=""),"",IFERROR(IF($N45&lt;$G45,0,MIN($J45*12,MAX(0,(YEAR($N45)-YEAR($G45))*12+MONTH($N45)-MONTH($G45)+IF(DAY($N45)&gt;=DAY($G45),0,-1)))),"")))</f>
        <v/>
      </c>
      <c r="P45" s="36">
        <f>IF($A45="","",IF(OR($H45="",$I45=""),"",IFERROR(IF(OR($H45&lt;=0,$I45&gt;$H45),"",$H45-$I45),"")))</f>
        <v/>
      </c>
      <c r="Q45" s="36">
        <f>IF($A45="","",IF(OR($H45="",$I45="",$J45="",$K45="",$O45="",$H45&lt;=0,$I45&gt;$H45),"",IFERROR(IF($K45="Straight-Line",$P45*$O45/($J45*12),IF($K45="Double-Declining",$H45-MAX($I45,$H45*(1-2/($J45*12))^$O45),"")),"")))</f>
        <v/>
      </c>
      <c r="R45" s="36">
        <f>IF($A45="","",IF(OR($H45="",$Q45=""),"",IFERROR(MAX($I45,$H45-$Q45),"")))</f>
        <v/>
      </c>
      <c r="S45" s="36">
        <f>IF($A45="","",IF(OR($Q45="",$R45="",$J45="",$O45=""),"",IF($N45&lt;$G45,"",IF($O45&gt;=$J45*12,0,IFERROR(IF($K45="Straight-Line",$P45/($J45*12),IF($K45="Double-Declining",MAX(0,MIN($R45-$I45,$R45*2/($J45*12))),"")),"")))))</f>
        <v/>
      </c>
      <c r="T45" s="29">
        <f>IF($A45="","",IF(COUNTIF($A$6:$A$105,$A45)&gt;1,"Check duplicate ID",IF(COUNTBLANK($B45:$L45)&gt;0,"Check required inputs",IF($H45&lt;=0,"Check cost",IF($I45&gt;$H45,"Check salvage value",IF($G45&lt;$F45,"Check service date",IF(AND($L45="Retired",$M45=""),"Check disposition date",IF(AND($L45&lt;&gt;"Retired",$M45&lt;&gt;""),"Check disposition/status",IF($L45="Held for Review","Human review",IF($N45&lt;$G45,"Before service",IF($O45&gt;=$J45*12,"Fully depreciated","Current")))))))))))</f>
        <v/>
      </c>
    </row>
    <row r="46">
      <c r="A46" s="19" t="n"/>
      <c r="B46" s="19" t="n"/>
      <c r="C46" s="19" t="n"/>
      <c r="D46" s="19" t="n"/>
      <c r="E46" s="19" t="n"/>
      <c r="F46" s="39" t="n"/>
      <c r="G46" s="39" t="n"/>
      <c r="H46" s="40" t="n"/>
      <c r="I46" s="40" t="n"/>
      <c r="J46" s="22" t="n"/>
      <c r="K46" s="23" t="n"/>
      <c r="L46" s="23" t="n"/>
      <c r="M46" s="39" t="n"/>
      <c r="N46" s="41">
        <f>IF($A46="","",IF(OR($G46="",Assumptions!$B$3=""),"",IFERROR(IF(AND($L46="Retired",$M46&lt;&gt;""),MIN(Assumptions!$B$3,$M46),Assumptions!$B$3),"")))</f>
        <v/>
      </c>
      <c r="O46" s="25">
        <f>IF($A46="","",IF(OR($G46="",$N46="",$J46=""),"",IFERROR(IF($N46&lt;$G46,0,MIN($J46*12,MAX(0,(YEAR($N46)-YEAR($G46))*12+MONTH($N46)-MONTH($G46)+IF(DAY($N46)&gt;=DAY($G46),0,-1)))),"")))</f>
        <v/>
      </c>
      <c r="P46" s="35">
        <f>IF($A46="","",IF(OR($H46="",$I46=""),"",IFERROR(IF(OR($H46&lt;=0,$I46&gt;$H46),"",$H46-$I46),"")))</f>
        <v/>
      </c>
      <c r="Q46" s="35">
        <f>IF($A46="","",IF(OR($H46="",$I46="",$J46="",$K46="",$O46="",$H46&lt;=0,$I46&gt;$H46),"",IFERROR(IF($K46="Straight-Line",$P46*$O46/($J46*12),IF($K46="Double-Declining",$H46-MAX($I46,$H46*(1-2/($J46*12))^$O46),"")),"")))</f>
        <v/>
      </c>
      <c r="R46" s="35">
        <f>IF($A46="","",IF(OR($H46="",$Q46=""),"",IFERROR(MAX($I46,$H46-$Q46),"")))</f>
        <v/>
      </c>
      <c r="S46" s="35">
        <f>IF($A46="","",IF(OR($Q46="",$R46="",$J46="",$O46=""),"",IF($N46&lt;$G46,"",IF($O46&gt;=$J46*12,0,IFERROR(IF($K46="Straight-Line",$P46/($J46*12),IF($K46="Double-Declining",MAX(0,MIN($R46-$I46,$R46*2/($J46*12))),"")),"")))))</f>
        <v/>
      </c>
      <c r="T46" s="26">
        <f>IF($A46="","",IF(COUNTIF($A$6:$A$105,$A46)&gt;1,"Check duplicate ID",IF(COUNTBLANK($B46:$L46)&gt;0,"Check required inputs",IF($H46&lt;=0,"Check cost",IF($I46&gt;$H46,"Check salvage value",IF($G46&lt;$F46,"Check service date",IF(AND($L46="Retired",$M46=""),"Check disposition date",IF(AND($L46&lt;&gt;"Retired",$M46&lt;&gt;""),"Check disposition/status",IF($L46="Held for Review","Human review",IF($N46&lt;$G46,"Before service",IF($O46&gt;=$J46*12,"Fully depreciated","Current")))))))))))</f>
        <v/>
      </c>
    </row>
    <row r="47">
      <c r="A47" s="19" t="n"/>
      <c r="B47" s="19" t="n"/>
      <c r="C47" s="19" t="n"/>
      <c r="D47" s="19" t="n"/>
      <c r="E47" s="19" t="n"/>
      <c r="F47" s="39" t="n"/>
      <c r="G47" s="39" t="n"/>
      <c r="H47" s="40" t="n"/>
      <c r="I47" s="40" t="n"/>
      <c r="J47" s="22" t="n"/>
      <c r="K47" s="23" t="n"/>
      <c r="L47" s="23" t="n"/>
      <c r="M47" s="39" t="n"/>
      <c r="N47" s="42">
        <f>IF($A47="","",IF(OR($G47="",Assumptions!$B$3=""),"",IFERROR(IF(AND($L47="Retired",$M47&lt;&gt;""),MIN(Assumptions!$B$3,$M47),Assumptions!$B$3),"")))</f>
        <v/>
      </c>
      <c r="O47" s="28">
        <f>IF($A47="","",IF(OR($G47="",$N47="",$J47=""),"",IFERROR(IF($N47&lt;$G47,0,MIN($J47*12,MAX(0,(YEAR($N47)-YEAR($G47))*12+MONTH($N47)-MONTH($G47)+IF(DAY($N47)&gt;=DAY($G47),0,-1)))),"")))</f>
        <v/>
      </c>
      <c r="P47" s="36">
        <f>IF($A47="","",IF(OR($H47="",$I47=""),"",IFERROR(IF(OR($H47&lt;=0,$I47&gt;$H47),"",$H47-$I47),"")))</f>
        <v/>
      </c>
      <c r="Q47" s="36">
        <f>IF($A47="","",IF(OR($H47="",$I47="",$J47="",$K47="",$O47="",$H47&lt;=0,$I47&gt;$H47),"",IFERROR(IF($K47="Straight-Line",$P47*$O47/($J47*12),IF($K47="Double-Declining",$H47-MAX($I47,$H47*(1-2/($J47*12))^$O47),"")),"")))</f>
        <v/>
      </c>
      <c r="R47" s="36">
        <f>IF($A47="","",IF(OR($H47="",$Q47=""),"",IFERROR(MAX($I47,$H47-$Q47),"")))</f>
        <v/>
      </c>
      <c r="S47" s="36">
        <f>IF($A47="","",IF(OR($Q47="",$R47="",$J47="",$O47=""),"",IF($N47&lt;$G47,"",IF($O47&gt;=$J47*12,0,IFERROR(IF($K47="Straight-Line",$P47/($J47*12),IF($K47="Double-Declining",MAX(0,MIN($R47-$I47,$R47*2/($J47*12))),"")),"")))))</f>
        <v/>
      </c>
      <c r="T47" s="29">
        <f>IF($A47="","",IF(COUNTIF($A$6:$A$105,$A47)&gt;1,"Check duplicate ID",IF(COUNTBLANK($B47:$L47)&gt;0,"Check required inputs",IF($H47&lt;=0,"Check cost",IF($I47&gt;$H47,"Check salvage value",IF($G47&lt;$F47,"Check service date",IF(AND($L47="Retired",$M47=""),"Check disposition date",IF(AND($L47&lt;&gt;"Retired",$M47&lt;&gt;""),"Check disposition/status",IF($L47="Held for Review","Human review",IF($N47&lt;$G47,"Before service",IF($O47&gt;=$J47*12,"Fully depreciated","Current")))))))))))</f>
        <v/>
      </c>
    </row>
    <row r="48">
      <c r="A48" s="19" t="n"/>
      <c r="B48" s="19" t="n"/>
      <c r="C48" s="19" t="n"/>
      <c r="D48" s="19" t="n"/>
      <c r="E48" s="19" t="n"/>
      <c r="F48" s="39" t="n"/>
      <c r="G48" s="39" t="n"/>
      <c r="H48" s="40" t="n"/>
      <c r="I48" s="40" t="n"/>
      <c r="J48" s="22" t="n"/>
      <c r="K48" s="23" t="n"/>
      <c r="L48" s="23" t="n"/>
      <c r="M48" s="39" t="n"/>
      <c r="N48" s="41">
        <f>IF($A48="","",IF(OR($G48="",Assumptions!$B$3=""),"",IFERROR(IF(AND($L48="Retired",$M48&lt;&gt;""),MIN(Assumptions!$B$3,$M48),Assumptions!$B$3),"")))</f>
        <v/>
      </c>
      <c r="O48" s="25">
        <f>IF($A48="","",IF(OR($G48="",$N48="",$J48=""),"",IFERROR(IF($N48&lt;$G48,0,MIN($J48*12,MAX(0,(YEAR($N48)-YEAR($G48))*12+MONTH($N48)-MONTH($G48)+IF(DAY($N48)&gt;=DAY($G48),0,-1)))),"")))</f>
        <v/>
      </c>
      <c r="P48" s="35">
        <f>IF($A48="","",IF(OR($H48="",$I48=""),"",IFERROR(IF(OR($H48&lt;=0,$I48&gt;$H48),"",$H48-$I48),"")))</f>
        <v/>
      </c>
      <c r="Q48" s="35">
        <f>IF($A48="","",IF(OR($H48="",$I48="",$J48="",$K48="",$O48="",$H48&lt;=0,$I48&gt;$H48),"",IFERROR(IF($K48="Straight-Line",$P48*$O48/($J48*12),IF($K48="Double-Declining",$H48-MAX($I48,$H48*(1-2/($J48*12))^$O48),"")),"")))</f>
        <v/>
      </c>
      <c r="R48" s="35">
        <f>IF($A48="","",IF(OR($H48="",$Q48=""),"",IFERROR(MAX($I48,$H48-$Q48),"")))</f>
        <v/>
      </c>
      <c r="S48" s="35">
        <f>IF($A48="","",IF(OR($Q48="",$R48="",$J48="",$O48=""),"",IF($N48&lt;$G48,"",IF($O48&gt;=$J48*12,0,IFERROR(IF($K48="Straight-Line",$P48/($J48*12),IF($K48="Double-Declining",MAX(0,MIN($R48-$I48,$R48*2/($J48*12))),"")),"")))))</f>
        <v/>
      </c>
      <c r="T48" s="26">
        <f>IF($A48="","",IF(COUNTIF($A$6:$A$105,$A48)&gt;1,"Check duplicate ID",IF(COUNTBLANK($B48:$L48)&gt;0,"Check required inputs",IF($H48&lt;=0,"Check cost",IF($I48&gt;$H48,"Check salvage value",IF($G48&lt;$F48,"Check service date",IF(AND($L48="Retired",$M48=""),"Check disposition date",IF(AND($L48&lt;&gt;"Retired",$M48&lt;&gt;""),"Check disposition/status",IF($L48="Held for Review","Human review",IF($N48&lt;$G48,"Before service",IF($O48&gt;=$J48*12,"Fully depreciated","Current")))))))))))</f>
        <v/>
      </c>
    </row>
    <row r="49">
      <c r="A49" s="19" t="n"/>
      <c r="B49" s="19" t="n"/>
      <c r="C49" s="19" t="n"/>
      <c r="D49" s="19" t="n"/>
      <c r="E49" s="19" t="n"/>
      <c r="F49" s="39" t="n"/>
      <c r="G49" s="39" t="n"/>
      <c r="H49" s="40" t="n"/>
      <c r="I49" s="40" t="n"/>
      <c r="J49" s="22" t="n"/>
      <c r="K49" s="23" t="n"/>
      <c r="L49" s="23" t="n"/>
      <c r="M49" s="39" t="n"/>
      <c r="N49" s="42">
        <f>IF($A49="","",IF(OR($G49="",Assumptions!$B$3=""),"",IFERROR(IF(AND($L49="Retired",$M49&lt;&gt;""),MIN(Assumptions!$B$3,$M49),Assumptions!$B$3),"")))</f>
        <v/>
      </c>
      <c r="O49" s="28">
        <f>IF($A49="","",IF(OR($G49="",$N49="",$J49=""),"",IFERROR(IF($N49&lt;$G49,0,MIN($J49*12,MAX(0,(YEAR($N49)-YEAR($G49))*12+MONTH($N49)-MONTH($G49)+IF(DAY($N49)&gt;=DAY($G49),0,-1)))),"")))</f>
        <v/>
      </c>
      <c r="P49" s="36">
        <f>IF($A49="","",IF(OR($H49="",$I49=""),"",IFERROR(IF(OR($H49&lt;=0,$I49&gt;$H49),"",$H49-$I49),"")))</f>
        <v/>
      </c>
      <c r="Q49" s="36">
        <f>IF($A49="","",IF(OR($H49="",$I49="",$J49="",$K49="",$O49="",$H49&lt;=0,$I49&gt;$H49),"",IFERROR(IF($K49="Straight-Line",$P49*$O49/($J49*12),IF($K49="Double-Declining",$H49-MAX($I49,$H49*(1-2/($J49*12))^$O49),"")),"")))</f>
        <v/>
      </c>
      <c r="R49" s="36">
        <f>IF($A49="","",IF(OR($H49="",$Q49=""),"",IFERROR(MAX($I49,$H49-$Q49),"")))</f>
        <v/>
      </c>
      <c r="S49" s="36">
        <f>IF($A49="","",IF(OR($Q49="",$R49="",$J49="",$O49=""),"",IF($N49&lt;$G49,"",IF($O49&gt;=$J49*12,0,IFERROR(IF($K49="Straight-Line",$P49/($J49*12),IF($K49="Double-Declining",MAX(0,MIN($R49-$I49,$R49*2/($J49*12))),"")),"")))))</f>
        <v/>
      </c>
      <c r="T49" s="29">
        <f>IF($A49="","",IF(COUNTIF($A$6:$A$105,$A49)&gt;1,"Check duplicate ID",IF(COUNTBLANK($B49:$L49)&gt;0,"Check required inputs",IF($H49&lt;=0,"Check cost",IF($I49&gt;$H49,"Check salvage value",IF($G49&lt;$F49,"Check service date",IF(AND($L49="Retired",$M49=""),"Check disposition date",IF(AND($L49&lt;&gt;"Retired",$M49&lt;&gt;""),"Check disposition/status",IF($L49="Held for Review","Human review",IF($N49&lt;$G49,"Before service",IF($O49&gt;=$J49*12,"Fully depreciated","Current")))))))))))</f>
        <v/>
      </c>
    </row>
    <row r="50">
      <c r="A50" s="19" t="n"/>
      <c r="B50" s="19" t="n"/>
      <c r="C50" s="19" t="n"/>
      <c r="D50" s="19" t="n"/>
      <c r="E50" s="19" t="n"/>
      <c r="F50" s="39" t="n"/>
      <c r="G50" s="39" t="n"/>
      <c r="H50" s="40" t="n"/>
      <c r="I50" s="40" t="n"/>
      <c r="J50" s="22" t="n"/>
      <c r="K50" s="23" t="n"/>
      <c r="L50" s="23" t="n"/>
      <c r="M50" s="39" t="n"/>
      <c r="N50" s="41">
        <f>IF($A50="","",IF(OR($G50="",Assumptions!$B$3=""),"",IFERROR(IF(AND($L50="Retired",$M50&lt;&gt;""),MIN(Assumptions!$B$3,$M50),Assumptions!$B$3),"")))</f>
        <v/>
      </c>
      <c r="O50" s="25">
        <f>IF($A50="","",IF(OR($G50="",$N50="",$J50=""),"",IFERROR(IF($N50&lt;$G50,0,MIN($J50*12,MAX(0,(YEAR($N50)-YEAR($G50))*12+MONTH($N50)-MONTH($G50)+IF(DAY($N50)&gt;=DAY($G50),0,-1)))),"")))</f>
        <v/>
      </c>
      <c r="P50" s="35">
        <f>IF($A50="","",IF(OR($H50="",$I50=""),"",IFERROR(IF(OR($H50&lt;=0,$I50&gt;$H50),"",$H50-$I50),"")))</f>
        <v/>
      </c>
      <c r="Q50" s="35">
        <f>IF($A50="","",IF(OR($H50="",$I50="",$J50="",$K50="",$O50="",$H50&lt;=0,$I50&gt;$H50),"",IFERROR(IF($K50="Straight-Line",$P50*$O50/($J50*12),IF($K50="Double-Declining",$H50-MAX($I50,$H50*(1-2/($J50*12))^$O50),"")),"")))</f>
        <v/>
      </c>
      <c r="R50" s="35">
        <f>IF($A50="","",IF(OR($H50="",$Q50=""),"",IFERROR(MAX($I50,$H50-$Q50),"")))</f>
        <v/>
      </c>
      <c r="S50" s="35">
        <f>IF($A50="","",IF(OR($Q50="",$R50="",$J50="",$O50=""),"",IF($N50&lt;$G50,"",IF($O50&gt;=$J50*12,0,IFERROR(IF($K50="Straight-Line",$P50/($J50*12),IF($K50="Double-Declining",MAX(0,MIN($R50-$I50,$R50*2/($J50*12))),"")),"")))))</f>
        <v/>
      </c>
      <c r="T50" s="26">
        <f>IF($A50="","",IF(COUNTIF($A$6:$A$105,$A50)&gt;1,"Check duplicate ID",IF(COUNTBLANK($B50:$L50)&gt;0,"Check required inputs",IF($H50&lt;=0,"Check cost",IF($I50&gt;$H50,"Check salvage value",IF($G50&lt;$F50,"Check service date",IF(AND($L50="Retired",$M50=""),"Check disposition date",IF(AND($L50&lt;&gt;"Retired",$M50&lt;&gt;""),"Check disposition/status",IF($L50="Held for Review","Human review",IF($N50&lt;$G50,"Before service",IF($O50&gt;=$J50*12,"Fully depreciated","Current")))))))))))</f>
        <v/>
      </c>
    </row>
    <row r="51">
      <c r="A51" s="19" t="n"/>
      <c r="B51" s="19" t="n"/>
      <c r="C51" s="19" t="n"/>
      <c r="D51" s="19" t="n"/>
      <c r="E51" s="19" t="n"/>
      <c r="F51" s="39" t="n"/>
      <c r="G51" s="39" t="n"/>
      <c r="H51" s="40" t="n"/>
      <c r="I51" s="40" t="n"/>
      <c r="J51" s="22" t="n"/>
      <c r="K51" s="23" t="n"/>
      <c r="L51" s="23" t="n"/>
      <c r="M51" s="39" t="n"/>
      <c r="N51" s="42">
        <f>IF($A51="","",IF(OR($G51="",Assumptions!$B$3=""),"",IFERROR(IF(AND($L51="Retired",$M51&lt;&gt;""),MIN(Assumptions!$B$3,$M51),Assumptions!$B$3),"")))</f>
        <v/>
      </c>
      <c r="O51" s="28">
        <f>IF($A51="","",IF(OR($G51="",$N51="",$J51=""),"",IFERROR(IF($N51&lt;$G51,0,MIN($J51*12,MAX(0,(YEAR($N51)-YEAR($G51))*12+MONTH($N51)-MONTH($G51)+IF(DAY($N51)&gt;=DAY($G51),0,-1)))),"")))</f>
        <v/>
      </c>
      <c r="P51" s="36">
        <f>IF($A51="","",IF(OR($H51="",$I51=""),"",IFERROR(IF(OR($H51&lt;=0,$I51&gt;$H51),"",$H51-$I51),"")))</f>
        <v/>
      </c>
      <c r="Q51" s="36">
        <f>IF($A51="","",IF(OR($H51="",$I51="",$J51="",$K51="",$O51="",$H51&lt;=0,$I51&gt;$H51),"",IFERROR(IF($K51="Straight-Line",$P51*$O51/($J51*12),IF($K51="Double-Declining",$H51-MAX($I51,$H51*(1-2/($J51*12))^$O51),"")),"")))</f>
        <v/>
      </c>
      <c r="R51" s="36">
        <f>IF($A51="","",IF(OR($H51="",$Q51=""),"",IFERROR(MAX($I51,$H51-$Q51),"")))</f>
        <v/>
      </c>
      <c r="S51" s="36">
        <f>IF($A51="","",IF(OR($Q51="",$R51="",$J51="",$O51=""),"",IF($N51&lt;$G51,"",IF($O51&gt;=$J51*12,0,IFERROR(IF($K51="Straight-Line",$P51/($J51*12),IF($K51="Double-Declining",MAX(0,MIN($R51-$I51,$R51*2/($J51*12))),"")),"")))))</f>
        <v/>
      </c>
      <c r="T51" s="29">
        <f>IF($A51="","",IF(COUNTIF($A$6:$A$105,$A51)&gt;1,"Check duplicate ID",IF(COUNTBLANK($B51:$L51)&gt;0,"Check required inputs",IF($H51&lt;=0,"Check cost",IF($I51&gt;$H51,"Check salvage value",IF($G51&lt;$F51,"Check service date",IF(AND($L51="Retired",$M51=""),"Check disposition date",IF(AND($L51&lt;&gt;"Retired",$M51&lt;&gt;""),"Check disposition/status",IF($L51="Held for Review","Human review",IF($N51&lt;$G51,"Before service",IF($O51&gt;=$J51*12,"Fully depreciated","Current")))))))))))</f>
        <v/>
      </c>
    </row>
    <row r="52">
      <c r="A52" s="19" t="n"/>
      <c r="B52" s="19" t="n"/>
      <c r="C52" s="19" t="n"/>
      <c r="D52" s="19" t="n"/>
      <c r="E52" s="19" t="n"/>
      <c r="F52" s="39" t="n"/>
      <c r="G52" s="39" t="n"/>
      <c r="H52" s="40" t="n"/>
      <c r="I52" s="40" t="n"/>
      <c r="J52" s="22" t="n"/>
      <c r="K52" s="23" t="n"/>
      <c r="L52" s="23" t="n"/>
      <c r="M52" s="39" t="n"/>
      <c r="N52" s="41">
        <f>IF($A52="","",IF(OR($G52="",Assumptions!$B$3=""),"",IFERROR(IF(AND($L52="Retired",$M52&lt;&gt;""),MIN(Assumptions!$B$3,$M52),Assumptions!$B$3),"")))</f>
        <v/>
      </c>
      <c r="O52" s="25">
        <f>IF($A52="","",IF(OR($G52="",$N52="",$J52=""),"",IFERROR(IF($N52&lt;$G52,0,MIN($J52*12,MAX(0,(YEAR($N52)-YEAR($G52))*12+MONTH($N52)-MONTH($G52)+IF(DAY($N52)&gt;=DAY($G52),0,-1)))),"")))</f>
        <v/>
      </c>
      <c r="P52" s="35">
        <f>IF($A52="","",IF(OR($H52="",$I52=""),"",IFERROR(IF(OR($H52&lt;=0,$I52&gt;$H52),"",$H52-$I52),"")))</f>
        <v/>
      </c>
      <c r="Q52" s="35">
        <f>IF($A52="","",IF(OR($H52="",$I52="",$J52="",$K52="",$O52="",$H52&lt;=0,$I52&gt;$H52),"",IFERROR(IF($K52="Straight-Line",$P52*$O52/($J52*12),IF($K52="Double-Declining",$H52-MAX($I52,$H52*(1-2/($J52*12))^$O52),"")),"")))</f>
        <v/>
      </c>
      <c r="R52" s="35">
        <f>IF($A52="","",IF(OR($H52="",$Q52=""),"",IFERROR(MAX($I52,$H52-$Q52),"")))</f>
        <v/>
      </c>
      <c r="S52" s="35">
        <f>IF($A52="","",IF(OR($Q52="",$R52="",$J52="",$O52=""),"",IF($N52&lt;$G52,"",IF($O52&gt;=$J52*12,0,IFERROR(IF($K52="Straight-Line",$P52/($J52*12),IF($K52="Double-Declining",MAX(0,MIN($R52-$I52,$R52*2/($J52*12))),"")),"")))))</f>
        <v/>
      </c>
      <c r="T52" s="26">
        <f>IF($A52="","",IF(COUNTIF($A$6:$A$105,$A52)&gt;1,"Check duplicate ID",IF(COUNTBLANK($B52:$L52)&gt;0,"Check required inputs",IF($H52&lt;=0,"Check cost",IF($I52&gt;$H52,"Check salvage value",IF($G52&lt;$F52,"Check service date",IF(AND($L52="Retired",$M52=""),"Check disposition date",IF(AND($L52&lt;&gt;"Retired",$M52&lt;&gt;""),"Check disposition/status",IF($L52="Held for Review","Human review",IF($N52&lt;$G52,"Before service",IF($O52&gt;=$J52*12,"Fully depreciated","Current")))))))))))</f>
        <v/>
      </c>
    </row>
    <row r="53">
      <c r="A53" s="19" t="n"/>
      <c r="B53" s="19" t="n"/>
      <c r="C53" s="19" t="n"/>
      <c r="D53" s="19" t="n"/>
      <c r="E53" s="19" t="n"/>
      <c r="F53" s="39" t="n"/>
      <c r="G53" s="39" t="n"/>
      <c r="H53" s="40" t="n"/>
      <c r="I53" s="40" t="n"/>
      <c r="J53" s="22" t="n"/>
      <c r="K53" s="23" t="n"/>
      <c r="L53" s="23" t="n"/>
      <c r="M53" s="39" t="n"/>
      <c r="N53" s="42">
        <f>IF($A53="","",IF(OR($G53="",Assumptions!$B$3=""),"",IFERROR(IF(AND($L53="Retired",$M53&lt;&gt;""),MIN(Assumptions!$B$3,$M53),Assumptions!$B$3),"")))</f>
        <v/>
      </c>
      <c r="O53" s="28">
        <f>IF($A53="","",IF(OR($G53="",$N53="",$J53=""),"",IFERROR(IF($N53&lt;$G53,0,MIN($J53*12,MAX(0,(YEAR($N53)-YEAR($G53))*12+MONTH($N53)-MONTH($G53)+IF(DAY($N53)&gt;=DAY($G53),0,-1)))),"")))</f>
        <v/>
      </c>
      <c r="P53" s="36">
        <f>IF($A53="","",IF(OR($H53="",$I53=""),"",IFERROR(IF(OR($H53&lt;=0,$I53&gt;$H53),"",$H53-$I53),"")))</f>
        <v/>
      </c>
      <c r="Q53" s="36">
        <f>IF($A53="","",IF(OR($H53="",$I53="",$J53="",$K53="",$O53="",$H53&lt;=0,$I53&gt;$H53),"",IFERROR(IF($K53="Straight-Line",$P53*$O53/($J53*12),IF($K53="Double-Declining",$H53-MAX($I53,$H53*(1-2/($J53*12))^$O53),"")),"")))</f>
        <v/>
      </c>
      <c r="R53" s="36">
        <f>IF($A53="","",IF(OR($H53="",$Q53=""),"",IFERROR(MAX($I53,$H53-$Q53),"")))</f>
        <v/>
      </c>
      <c r="S53" s="36">
        <f>IF($A53="","",IF(OR($Q53="",$R53="",$J53="",$O53=""),"",IF($N53&lt;$G53,"",IF($O53&gt;=$J53*12,0,IFERROR(IF($K53="Straight-Line",$P53/($J53*12),IF($K53="Double-Declining",MAX(0,MIN($R53-$I53,$R53*2/($J53*12))),"")),"")))))</f>
        <v/>
      </c>
      <c r="T53" s="29">
        <f>IF($A53="","",IF(COUNTIF($A$6:$A$105,$A53)&gt;1,"Check duplicate ID",IF(COUNTBLANK($B53:$L53)&gt;0,"Check required inputs",IF($H53&lt;=0,"Check cost",IF($I53&gt;$H53,"Check salvage value",IF($G53&lt;$F53,"Check service date",IF(AND($L53="Retired",$M53=""),"Check disposition date",IF(AND($L53&lt;&gt;"Retired",$M53&lt;&gt;""),"Check disposition/status",IF($L53="Held for Review","Human review",IF($N53&lt;$G53,"Before service",IF($O53&gt;=$J53*12,"Fully depreciated","Current")))))))))))</f>
        <v/>
      </c>
    </row>
    <row r="54">
      <c r="A54" s="19" t="n"/>
      <c r="B54" s="19" t="n"/>
      <c r="C54" s="19" t="n"/>
      <c r="D54" s="19" t="n"/>
      <c r="E54" s="19" t="n"/>
      <c r="F54" s="39" t="n"/>
      <c r="G54" s="39" t="n"/>
      <c r="H54" s="40" t="n"/>
      <c r="I54" s="40" t="n"/>
      <c r="J54" s="22" t="n"/>
      <c r="K54" s="23" t="n"/>
      <c r="L54" s="23" t="n"/>
      <c r="M54" s="39" t="n"/>
      <c r="N54" s="41">
        <f>IF($A54="","",IF(OR($G54="",Assumptions!$B$3=""),"",IFERROR(IF(AND($L54="Retired",$M54&lt;&gt;""),MIN(Assumptions!$B$3,$M54),Assumptions!$B$3),"")))</f>
        <v/>
      </c>
      <c r="O54" s="25">
        <f>IF($A54="","",IF(OR($G54="",$N54="",$J54=""),"",IFERROR(IF($N54&lt;$G54,0,MIN($J54*12,MAX(0,(YEAR($N54)-YEAR($G54))*12+MONTH($N54)-MONTH($G54)+IF(DAY($N54)&gt;=DAY($G54),0,-1)))),"")))</f>
        <v/>
      </c>
      <c r="P54" s="35">
        <f>IF($A54="","",IF(OR($H54="",$I54=""),"",IFERROR(IF(OR($H54&lt;=0,$I54&gt;$H54),"",$H54-$I54),"")))</f>
        <v/>
      </c>
      <c r="Q54" s="35">
        <f>IF($A54="","",IF(OR($H54="",$I54="",$J54="",$K54="",$O54="",$H54&lt;=0,$I54&gt;$H54),"",IFERROR(IF($K54="Straight-Line",$P54*$O54/($J54*12),IF($K54="Double-Declining",$H54-MAX($I54,$H54*(1-2/($J54*12))^$O54),"")),"")))</f>
        <v/>
      </c>
      <c r="R54" s="35">
        <f>IF($A54="","",IF(OR($H54="",$Q54=""),"",IFERROR(MAX($I54,$H54-$Q54),"")))</f>
        <v/>
      </c>
      <c r="S54" s="35">
        <f>IF($A54="","",IF(OR($Q54="",$R54="",$J54="",$O54=""),"",IF($N54&lt;$G54,"",IF($O54&gt;=$J54*12,0,IFERROR(IF($K54="Straight-Line",$P54/($J54*12),IF($K54="Double-Declining",MAX(0,MIN($R54-$I54,$R54*2/($J54*12))),"")),"")))))</f>
        <v/>
      </c>
      <c r="T54" s="26">
        <f>IF($A54="","",IF(COUNTIF($A$6:$A$105,$A54)&gt;1,"Check duplicate ID",IF(COUNTBLANK($B54:$L54)&gt;0,"Check required inputs",IF($H54&lt;=0,"Check cost",IF($I54&gt;$H54,"Check salvage value",IF($G54&lt;$F54,"Check service date",IF(AND($L54="Retired",$M54=""),"Check disposition date",IF(AND($L54&lt;&gt;"Retired",$M54&lt;&gt;""),"Check disposition/status",IF($L54="Held for Review","Human review",IF($N54&lt;$G54,"Before service",IF($O54&gt;=$J54*12,"Fully depreciated","Current")))))))))))</f>
        <v/>
      </c>
    </row>
    <row r="55">
      <c r="A55" s="19" t="n"/>
      <c r="B55" s="19" t="n"/>
      <c r="C55" s="19" t="n"/>
      <c r="D55" s="19" t="n"/>
      <c r="E55" s="19" t="n"/>
      <c r="F55" s="39" t="n"/>
      <c r="G55" s="39" t="n"/>
      <c r="H55" s="40" t="n"/>
      <c r="I55" s="40" t="n"/>
      <c r="J55" s="22" t="n"/>
      <c r="K55" s="23" t="n"/>
      <c r="L55" s="23" t="n"/>
      <c r="M55" s="39" t="n"/>
      <c r="N55" s="42">
        <f>IF($A55="","",IF(OR($G55="",Assumptions!$B$3=""),"",IFERROR(IF(AND($L55="Retired",$M55&lt;&gt;""),MIN(Assumptions!$B$3,$M55),Assumptions!$B$3),"")))</f>
        <v/>
      </c>
      <c r="O55" s="28">
        <f>IF($A55="","",IF(OR($G55="",$N55="",$J55=""),"",IFERROR(IF($N55&lt;$G55,0,MIN($J55*12,MAX(0,(YEAR($N55)-YEAR($G55))*12+MONTH($N55)-MONTH($G55)+IF(DAY($N55)&gt;=DAY($G55),0,-1)))),"")))</f>
        <v/>
      </c>
      <c r="P55" s="36">
        <f>IF($A55="","",IF(OR($H55="",$I55=""),"",IFERROR(IF(OR($H55&lt;=0,$I55&gt;$H55),"",$H55-$I55),"")))</f>
        <v/>
      </c>
      <c r="Q55" s="36">
        <f>IF($A55="","",IF(OR($H55="",$I55="",$J55="",$K55="",$O55="",$H55&lt;=0,$I55&gt;$H55),"",IFERROR(IF($K55="Straight-Line",$P55*$O55/($J55*12),IF($K55="Double-Declining",$H55-MAX($I55,$H55*(1-2/($J55*12))^$O55),"")),"")))</f>
        <v/>
      </c>
      <c r="R55" s="36">
        <f>IF($A55="","",IF(OR($H55="",$Q55=""),"",IFERROR(MAX($I55,$H55-$Q55),"")))</f>
        <v/>
      </c>
      <c r="S55" s="36">
        <f>IF($A55="","",IF(OR($Q55="",$R55="",$J55="",$O55=""),"",IF($N55&lt;$G55,"",IF($O55&gt;=$J55*12,0,IFERROR(IF($K55="Straight-Line",$P55/($J55*12),IF($K55="Double-Declining",MAX(0,MIN($R55-$I55,$R55*2/($J55*12))),"")),"")))))</f>
        <v/>
      </c>
      <c r="T55" s="29">
        <f>IF($A55="","",IF(COUNTIF($A$6:$A$105,$A55)&gt;1,"Check duplicate ID",IF(COUNTBLANK($B55:$L55)&gt;0,"Check required inputs",IF($H55&lt;=0,"Check cost",IF($I55&gt;$H55,"Check salvage value",IF($G55&lt;$F55,"Check service date",IF(AND($L55="Retired",$M55=""),"Check disposition date",IF(AND($L55&lt;&gt;"Retired",$M55&lt;&gt;""),"Check disposition/status",IF($L55="Held for Review","Human review",IF($N55&lt;$G55,"Before service",IF($O55&gt;=$J55*12,"Fully depreciated","Current")))))))))))</f>
        <v/>
      </c>
    </row>
    <row r="56">
      <c r="A56" s="19" t="n"/>
      <c r="B56" s="19" t="n"/>
      <c r="C56" s="19" t="n"/>
      <c r="D56" s="19" t="n"/>
      <c r="E56" s="19" t="n"/>
      <c r="F56" s="39" t="n"/>
      <c r="G56" s="39" t="n"/>
      <c r="H56" s="40" t="n"/>
      <c r="I56" s="40" t="n"/>
      <c r="J56" s="22" t="n"/>
      <c r="K56" s="23" t="n"/>
      <c r="L56" s="23" t="n"/>
      <c r="M56" s="39" t="n"/>
      <c r="N56" s="41">
        <f>IF($A56="","",IF(OR($G56="",Assumptions!$B$3=""),"",IFERROR(IF(AND($L56="Retired",$M56&lt;&gt;""),MIN(Assumptions!$B$3,$M56),Assumptions!$B$3),"")))</f>
        <v/>
      </c>
      <c r="O56" s="25">
        <f>IF($A56="","",IF(OR($G56="",$N56="",$J56=""),"",IFERROR(IF($N56&lt;$G56,0,MIN($J56*12,MAX(0,(YEAR($N56)-YEAR($G56))*12+MONTH($N56)-MONTH($G56)+IF(DAY($N56)&gt;=DAY($G56),0,-1)))),"")))</f>
        <v/>
      </c>
      <c r="P56" s="35">
        <f>IF($A56="","",IF(OR($H56="",$I56=""),"",IFERROR(IF(OR($H56&lt;=0,$I56&gt;$H56),"",$H56-$I56),"")))</f>
        <v/>
      </c>
      <c r="Q56" s="35">
        <f>IF($A56="","",IF(OR($H56="",$I56="",$J56="",$K56="",$O56="",$H56&lt;=0,$I56&gt;$H56),"",IFERROR(IF($K56="Straight-Line",$P56*$O56/($J56*12),IF($K56="Double-Declining",$H56-MAX($I56,$H56*(1-2/($J56*12))^$O56),"")),"")))</f>
        <v/>
      </c>
      <c r="R56" s="35">
        <f>IF($A56="","",IF(OR($H56="",$Q56=""),"",IFERROR(MAX($I56,$H56-$Q56),"")))</f>
        <v/>
      </c>
      <c r="S56" s="35">
        <f>IF($A56="","",IF(OR($Q56="",$R56="",$J56="",$O56=""),"",IF($N56&lt;$G56,"",IF($O56&gt;=$J56*12,0,IFERROR(IF($K56="Straight-Line",$P56/($J56*12),IF($K56="Double-Declining",MAX(0,MIN($R56-$I56,$R56*2/($J56*12))),"")),"")))))</f>
        <v/>
      </c>
      <c r="T56" s="26">
        <f>IF($A56="","",IF(COUNTIF($A$6:$A$105,$A56)&gt;1,"Check duplicate ID",IF(COUNTBLANK($B56:$L56)&gt;0,"Check required inputs",IF($H56&lt;=0,"Check cost",IF($I56&gt;$H56,"Check salvage value",IF($G56&lt;$F56,"Check service date",IF(AND($L56="Retired",$M56=""),"Check disposition date",IF(AND($L56&lt;&gt;"Retired",$M56&lt;&gt;""),"Check disposition/status",IF($L56="Held for Review","Human review",IF($N56&lt;$G56,"Before service",IF($O56&gt;=$J56*12,"Fully depreciated","Current")))))))))))</f>
        <v/>
      </c>
    </row>
    <row r="57">
      <c r="A57" s="19" t="n"/>
      <c r="B57" s="19" t="n"/>
      <c r="C57" s="19" t="n"/>
      <c r="D57" s="19" t="n"/>
      <c r="E57" s="19" t="n"/>
      <c r="F57" s="39" t="n"/>
      <c r="G57" s="39" t="n"/>
      <c r="H57" s="40" t="n"/>
      <c r="I57" s="40" t="n"/>
      <c r="J57" s="22" t="n"/>
      <c r="K57" s="23" t="n"/>
      <c r="L57" s="23" t="n"/>
      <c r="M57" s="39" t="n"/>
      <c r="N57" s="42">
        <f>IF($A57="","",IF(OR($G57="",Assumptions!$B$3=""),"",IFERROR(IF(AND($L57="Retired",$M57&lt;&gt;""),MIN(Assumptions!$B$3,$M57),Assumptions!$B$3),"")))</f>
        <v/>
      </c>
      <c r="O57" s="28">
        <f>IF($A57="","",IF(OR($G57="",$N57="",$J57=""),"",IFERROR(IF($N57&lt;$G57,0,MIN($J57*12,MAX(0,(YEAR($N57)-YEAR($G57))*12+MONTH($N57)-MONTH($G57)+IF(DAY($N57)&gt;=DAY($G57),0,-1)))),"")))</f>
        <v/>
      </c>
      <c r="P57" s="36">
        <f>IF($A57="","",IF(OR($H57="",$I57=""),"",IFERROR(IF(OR($H57&lt;=0,$I57&gt;$H57),"",$H57-$I57),"")))</f>
        <v/>
      </c>
      <c r="Q57" s="36">
        <f>IF($A57="","",IF(OR($H57="",$I57="",$J57="",$K57="",$O57="",$H57&lt;=0,$I57&gt;$H57),"",IFERROR(IF($K57="Straight-Line",$P57*$O57/($J57*12),IF($K57="Double-Declining",$H57-MAX($I57,$H57*(1-2/($J57*12))^$O57),"")),"")))</f>
        <v/>
      </c>
      <c r="R57" s="36">
        <f>IF($A57="","",IF(OR($H57="",$Q57=""),"",IFERROR(MAX($I57,$H57-$Q57),"")))</f>
        <v/>
      </c>
      <c r="S57" s="36">
        <f>IF($A57="","",IF(OR($Q57="",$R57="",$J57="",$O57=""),"",IF($N57&lt;$G57,"",IF($O57&gt;=$J57*12,0,IFERROR(IF($K57="Straight-Line",$P57/($J57*12),IF($K57="Double-Declining",MAX(0,MIN($R57-$I57,$R57*2/($J57*12))),"")),"")))))</f>
        <v/>
      </c>
      <c r="T57" s="29">
        <f>IF($A57="","",IF(COUNTIF($A$6:$A$105,$A57)&gt;1,"Check duplicate ID",IF(COUNTBLANK($B57:$L57)&gt;0,"Check required inputs",IF($H57&lt;=0,"Check cost",IF($I57&gt;$H57,"Check salvage value",IF($G57&lt;$F57,"Check service date",IF(AND($L57="Retired",$M57=""),"Check disposition date",IF(AND($L57&lt;&gt;"Retired",$M57&lt;&gt;""),"Check disposition/status",IF($L57="Held for Review","Human review",IF($N57&lt;$G57,"Before service",IF($O57&gt;=$J57*12,"Fully depreciated","Current")))))))))))</f>
        <v/>
      </c>
    </row>
    <row r="58">
      <c r="A58" s="19" t="n"/>
      <c r="B58" s="19" t="n"/>
      <c r="C58" s="19" t="n"/>
      <c r="D58" s="19" t="n"/>
      <c r="E58" s="19" t="n"/>
      <c r="F58" s="39" t="n"/>
      <c r="G58" s="39" t="n"/>
      <c r="H58" s="40" t="n"/>
      <c r="I58" s="40" t="n"/>
      <c r="J58" s="22" t="n"/>
      <c r="K58" s="23" t="n"/>
      <c r="L58" s="23" t="n"/>
      <c r="M58" s="39" t="n"/>
      <c r="N58" s="41">
        <f>IF($A58="","",IF(OR($G58="",Assumptions!$B$3=""),"",IFERROR(IF(AND($L58="Retired",$M58&lt;&gt;""),MIN(Assumptions!$B$3,$M58),Assumptions!$B$3),"")))</f>
        <v/>
      </c>
      <c r="O58" s="25">
        <f>IF($A58="","",IF(OR($G58="",$N58="",$J58=""),"",IFERROR(IF($N58&lt;$G58,0,MIN($J58*12,MAX(0,(YEAR($N58)-YEAR($G58))*12+MONTH($N58)-MONTH($G58)+IF(DAY($N58)&gt;=DAY($G58),0,-1)))),"")))</f>
        <v/>
      </c>
      <c r="P58" s="35">
        <f>IF($A58="","",IF(OR($H58="",$I58=""),"",IFERROR(IF(OR($H58&lt;=0,$I58&gt;$H58),"",$H58-$I58),"")))</f>
        <v/>
      </c>
      <c r="Q58" s="35">
        <f>IF($A58="","",IF(OR($H58="",$I58="",$J58="",$K58="",$O58="",$H58&lt;=0,$I58&gt;$H58),"",IFERROR(IF($K58="Straight-Line",$P58*$O58/($J58*12),IF($K58="Double-Declining",$H58-MAX($I58,$H58*(1-2/($J58*12))^$O58),"")),"")))</f>
        <v/>
      </c>
      <c r="R58" s="35">
        <f>IF($A58="","",IF(OR($H58="",$Q58=""),"",IFERROR(MAX($I58,$H58-$Q58),"")))</f>
        <v/>
      </c>
      <c r="S58" s="35">
        <f>IF($A58="","",IF(OR($Q58="",$R58="",$J58="",$O58=""),"",IF($N58&lt;$G58,"",IF($O58&gt;=$J58*12,0,IFERROR(IF($K58="Straight-Line",$P58/($J58*12),IF($K58="Double-Declining",MAX(0,MIN($R58-$I58,$R58*2/($J58*12))),"")),"")))))</f>
        <v/>
      </c>
      <c r="T58" s="26">
        <f>IF($A58="","",IF(COUNTIF($A$6:$A$105,$A58)&gt;1,"Check duplicate ID",IF(COUNTBLANK($B58:$L58)&gt;0,"Check required inputs",IF($H58&lt;=0,"Check cost",IF($I58&gt;$H58,"Check salvage value",IF($G58&lt;$F58,"Check service date",IF(AND($L58="Retired",$M58=""),"Check disposition date",IF(AND($L58&lt;&gt;"Retired",$M58&lt;&gt;""),"Check disposition/status",IF($L58="Held for Review","Human review",IF($N58&lt;$G58,"Before service",IF($O58&gt;=$J58*12,"Fully depreciated","Current")))))))))))</f>
        <v/>
      </c>
    </row>
    <row r="59">
      <c r="A59" s="19" t="n"/>
      <c r="B59" s="19" t="n"/>
      <c r="C59" s="19" t="n"/>
      <c r="D59" s="19" t="n"/>
      <c r="E59" s="19" t="n"/>
      <c r="F59" s="39" t="n"/>
      <c r="G59" s="39" t="n"/>
      <c r="H59" s="40" t="n"/>
      <c r="I59" s="40" t="n"/>
      <c r="J59" s="22" t="n"/>
      <c r="K59" s="23" t="n"/>
      <c r="L59" s="23" t="n"/>
      <c r="M59" s="39" t="n"/>
      <c r="N59" s="42">
        <f>IF($A59="","",IF(OR($G59="",Assumptions!$B$3=""),"",IFERROR(IF(AND($L59="Retired",$M59&lt;&gt;""),MIN(Assumptions!$B$3,$M59),Assumptions!$B$3),"")))</f>
        <v/>
      </c>
      <c r="O59" s="28">
        <f>IF($A59="","",IF(OR($G59="",$N59="",$J59=""),"",IFERROR(IF($N59&lt;$G59,0,MIN($J59*12,MAX(0,(YEAR($N59)-YEAR($G59))*12+MONTH($N59)-MONTH($G59)+IF(DAY($N59)&gt;=DAY($G59),0,-1)))),"")))</f>
        <v/>
      </c>
      <c r="P59" s="36">
        <f>IF($A59="","",IF(OR($H59="",$I59=""),"",IFERROR(IF(OR($H59&lt;=0,$I59&gt;$H59),"",$H59-$I59),"")))</f>
        <v/>
      </c>
      <c r="Q59" s="36">
        <f>IF($A59="","",IF(OR($H59="",$I59="",$J59="",$K59="",$O59="",$H59&lt;=0,$I59&gt;$H59),"",IFERROR(IF($K59="Straight-Line",$P59*$O59/($J59*12),IF($K59="Double-Declining",$H59-MAX($I59,$H59*(1-2/($J59*12))^$O59),"")),"")))</f>
        <v/>
      </c>
      <c r="R59" s="36">
        <f>IF($A59="","",IF(OR($H59="",$Q59=""),"",IFERROR(MAX($I59,$H59-$Q59),"")))</f>
        <v/>
      </c>
      <c r="S59" s="36">
        <f>IF($A59="","",IF(OR($Q59="",$R59="",$J59="",$O59=""),"",IF($N59&lt;$G59,"",IF($O59&gt;=$J59*12,0,IFERROR(IF($K59="Straight-Line",$P59/($J59*12),IF($K59="Double-Declining",MAX(0,MIN($R59-$I59,$R59*2/($J59*12))),"")),"")))))</f>
        <v/>
      </c>
      <c r="T59" s="29">
        <f>IF($A59="","",IF(COUNTIF($A$6:$A$105,$A59)&gt;1,"Check duplicate ID",IF(COUNTBLANK($B59:$L59)&gt;0,"Check required inputs",IF($H59&lt;=0,"Check cost",IF($I59&gt;$H59,"Check salvage value",IF($G59&lt;$F59,"Check service date",IF(AND($L59="Retired",$M59=""),"Check disposition date",IF(AND($L59&lt;&gt;"Retired",$M59&lt;&gt;""),"Check disposition/status",IF($L59="Held for Review","Human review",IF($N59&lt;$G59,"Before service",IF($O59&gt;=$J59*12,"Fully depreciated","Current")))))))))))</f>
        <v/>
      </c>
    </row>
    <row r="60">
      <c r="A60" s="19" t="n"/>
      <c r="B60" s="19" t="n"/>
      <c r="C60" s="19" t="n"/>
      <c r="D60" s="19" t="n"/>
      <c r="E60" s="19" t="n"/>
      <c r="F60" s="39" t="n"/>
      <c r="G60" s="39" t="n"/>
      <c r="H60" s="40" t="n"/>
      <c r="I60" s="40" t="n"/>
      <c r="J60" s="22" t="n"/>
      <c r="K60" s="23" t="n"/>
      <c r="L60" s="23" t="n"/>
      <c r="M60" s="39" t="n"/>
      <c r="N60" s="41">
        <f>IF($A60="","",IF(OR($G60="",Assumptions!$B$3=""),"",IFERROR(IF(AND($L60="Retired",$M60&lt;&gt;""),MIN(Assumptions!$B$3,$M60),Assumptions!$B$3),"")))</f>
        <v/>
      </c>
      <c r="O60" s="25">
        <f>IF($A60="","",IF(OR($G60="",$N60="",$J60=""),"",IFERROR(IF($N60&lt;$G60,0,MIN($J60*12,MAX(0,(YEAR($N60)-YEAR($G60))*12+MONTH($N60)-MONTH($G60)+IF(DAY($N60)&gt;=DAY($G60),0,-1)))),"")))</f>
        <v/>
      </c>
      <c r="P60" s="35">
        <f>IF($A60="","",IF(OR($H60="",$I60=""),"",IFERROR(IF(OR($H60&lt;=0,$I60&gt;$H60),"",$H60-$I60),"")))</f>
        <v/>
      </c>
      <c r="Q60" s="35">
        <f>IF($A60="","",IF(OR($H60="",$I60="",$J60="",$K60="",$O60="",$H60&lt;=0,$I60&gt;$H60),"",IFERROR(IF($K60="Straight-Line",$P60*$O60/($J60*12),IF($K60="Double-Declining",$H60-MAX($I60,$H60*(1-2/($J60*12))^$O60),"")),"")))</f>
        <v/>
      </c>
      <c r="R60" s="35">
        <f>IF($A60="","",IF(OR($H60="",$Q60=""),"",IFERROR(MAX($I60,$H60-$Q60),"")))</f>
        <v/>
      </c>
      <c r="S60" s="35">
        <f>IF($A60="","",IF(OR($Q60="",$R60="",$J60="",$O60=""),"",IF($N60&lt;$G60,"",IF($O60&gt;=$J60*12,0,IFERROR(IF($K60="Straight-Line",$P60/($J60*12),IF($K60="Double-Declining",MAX(0,MIN($R60-$I60,$R60*2/($J60*12))),"")),"")))))</f>
        <v/>
      </c>
      <c r="T60" s="26">
        <f>IF($A60="","",IF(COUNTIF($A$6:$A$105,$A60)&gt;1,"Check duplicate ID",IF(COUNTBLANK($B60:$L60)&gt;0,"Check required inputs",IF($H60&lt;=0,"Check cost",IF($I60&gt;$H60,"Check salvage value",IF($G60&lt;$F60,"Check service date",IF(AND($L60="Retired",$M60=""),"Check disposition date",IF(AND($L60&lt;&gt;"Retired",$M60&lt;&gt;""),"Check disposition/status",IF($L60="Held for Review","Human review",IF($N60&lt;$G60,"Before service",IF($O60&gt;=$J60*12,"Fully depreciated","Current")))))))))))</f>
        <v/>
      </c>
    </row>
    <row r="61">
      <c r="A61" s="19" t="n"/>
      <c r="B61" s="19" t="n"/>
      <c r="C61" s="19" t="n"/>
      <c r="D61" s="19" t="n"/>
      <c r="E61" s="19" t="n"/>
      <c r="F61" s="39" t="n"/>
      <c r="G61" s="39" t="n"/>
      <c r="H61" s="40" t="n"/>
      <c r="I61" s="40" t="n"/>
      <c r="J61" s="22" t="n"/>
      <c r="K61" s="23" t="n"/>
      <c r="L61" s="23" t="n"/>
      <c r="M61" s="39" t="n"/>
      <c r="N61" s="42">
        <f>IF($A61="","",IF(OR($G61="",Assumptions!$B$3=""),"",IFERROR(IF(AND($L61="Retired",$M61&lt;&gt;""),MIN(Assumptions!$B$3,$M61),Assumptions!$B$3),"")))</f>
        <v/>
      </c>
      <c r="O61" s="28">
        <f>IF($A61="","",IF(OR($G61="",$N61="",$J61=""),"",IFERROR(IF($N61&lt;$G61,0,MIN($J61*12,MAX(0,(YEAR($N61)-YEAR($G61))*12+MONTH($N61)-MONTH($G61)+IF(DAY($N61)&gt;=DAY($G61),0,-1)))),"")))</f>
        <v/>
      </c>
      <c r="P61" s="36">
        <f>IF($A61="","",IF(OR($H61="",$I61=""),"",IFERROR(IF(OR($H61&lt;=0,$I61&gt;$H61),"",$H61-$I61),"")))</f>
        <v/>
      </c>
      <c r="Q61" s="36">
        <f>IF($A61="","",IF(OR($H61="",$I61="",$J61="",$K61="",$O61="",$H61&lt;=0,$I61&gt;$H61),"",IFERROR(IF($K61="Straight-Line",$P61*$O61/($J61*12),IF($K61="Double-Declining",$H61-MAX($I61,$H61*(1-2/($J61*12))^$O61),"")),"")))</f>
        <v/>
      </c>
      <c r="R61" s="36">
        <f>IF($A61="","",IF(OR($H61="",$Q61=""),"",IFERROR(MAX($I61,$H61-$Q61),"")))</f>
        <v/>
      </c>
      <c r="S61" s="36">
        <f>IF($A61="","",IF(OR($Q61="",$R61="",$J61="",$O61=""),"",IF($N61&lt;$G61,"",IF($O61&gt;=$J61*12,0,IFERROR(IF($K61="Straight-Line",$P61/($J61*12),IF($K61="Double-Declining",MAX(0,MIN($R61-$I61,$R61*2/($J61*12))),"")),"")))))</f>
        <v/>
      </c>
      <c r="T61" s="29">
        <f>IF($A61="","",IF(COUNTIF($A$6:$A$105,$A61)&gt;1,"Check duplicate ID",IF(COUNTBLANK($B61:$L61)&gt;0,"Check required inputs",IF($H61&lt;=0,"Check cost",IF($I61&gt;$H61,"Check salvage value",IF($G61&lt;$F61,"Check service date",IF(AND($L61="Retired",$M61=""),"Check disposition date",IF(AND($L61&lt;&gt;"Retired",$M61&lt;&gt;""),"Check disposition/status",IF($L61="Held for Review","Human review",IF($N61&lt;$G61,"Before service",IF($O61&gt;=$J61*12,"Fully depreciated","Current")))))))))))</f>
        <v/>
      </c>
    </row>
    <row r="62">
      <c r="A62" s="19" t="n"/>
      <c r="B62" s="19" t="n"/>
      <c r="C62" s="19" t="n"/>
      <c r="D62" s="19" t="n"/>
      <c r="E62" s="19" t="n"/>
      <c r="F62" s="39" t="n"/>
      <c r="G62" s="39" t="n"/>
      <c r="H62" s="40" t="n"/>
      <c r="I62" s="40" t="n"/>
      <c r="J62" s="22" t="n"/>
      <c r="K62" s="23" t="n"/>
      <c r="L62" s="23" t="n"/>
      <c r="M62" s="39" t="n"/>
      <c r="N62" s="41">
        <f>IF($A62="","",IF(OR($G62="",Assumptions!$B$3=""),"",IFERROR(IF(AND($L62="Retired",$M62&lt;&gt;""),MIN(Assumptions!$B$3,$M62),Assumptions!$B$3),"")))</f>
        <v/>
      </c>
      <c r="O62" s="25">
        <f>IF($A62="","",IF(OR($G62="",$N62="",$J62=""),"",IFERROR(IF($N62&lt;$G62,0,MIN($J62*12,MAX(0,(YEAR($N62)-YEAR($G62))*12+MONTH($N62)-MONTH($G62)+IF(DAY($N62)&gt;=DAY($G62),0,-1)))),"")))</f>
        <v/>
      </c>
      <c r="P62" s="35">
        <f>IF($A62="","",IF(OR($H62="",$I62=""),"",IFERROR(IF(OR($H62&lt;=0,$I62&gt;$H62),"",$H62-$I62),"")))</f>
        <v/>
      </c>
      <c r="Q62" s="35">
        <f>IF($A62="","",IF(OR($H62="",$I62="",$J62="",$K62="",$O62="",$H62&lt;=0,$I62&gt;$H62),"",IFERROR(IF($K62="Straight-Line",$P62*$O62/($J62*12),IF($K62="Double-Declining",$H62-MAX($I62,$H62*(1-2/($J62*12))^$O62),"")),"")))</f>
        <v/>
      </c>
      <c r="R62" s="35">
        <f>IF($A62="","",IF(OR($H62="",$Q62=""),"",IFERROR(MAX($I62,$H62-$Q62),"")))</f>
        <v/>
      </c>
      <c r="S62" s="35">
        <f>IF($A62="","",IF(OR($Q62="",$R62="",$J62="",$O62=""),"",IF($N62&lt;$G62,"",IF($O62&gt;=$J62*12,0,IFERROR(IF($K62="Straight-Line",$P62/($J62*12),IF($K62="Double-Declining",MAX(0,MIN($R62-$I62,$R62*2/($J62*12))),"")),"")))))</f>
        <v/>
      </c>
      <c r="T62" s="26">
        <f>IF($A62="","",IF(COUNTIF($A$6:$A$105,$A62)&gt;1,"Check duplicate ID",IF(COUNTBLANK($B62:$L62)&gt;0,"Check required inputs",IF($H62&lt;=0,"Check cost",IF($I62&gt;$H62,"Check salvage value",IF($G62&lt;$F62,"Check service date",IF(AND($L62="Retired",$M62=""),"Check disposition date",IF(AND($L62&lt;&gt;"Retired",$M62&lt;&gt;""),"Check disposition/status",IF($L62="Held for Review","Human review",IF($N62&lt;$G62,"Before service",IF($O62&gt;=$J62*12,"Fully depreciated","Current")))))))))))</f>
        <v/>
      </c>
    </row>
    <row r="63">
      <c r="A63" s="19" t="n"/>
      <c r="B63" s="19" t="n"/>
      <c r="C63" s="19" t="n"/>
      <c r="D63" s="19" t="n"/>
      <c r="E63" s="19" t="n"/>
      <c r="F63" s="39" t="n"/>
      <c r="G63" s="39" t="n"/>
      <c r="H63" s="40" t="n"/>
      <c r="I63" s="40" t="n"/>
      <c r="J63" s="22" t="n"/>
      <c r="K63" s="23" t="n"/>
      <c r="L63" s="23" t="n"/>
      <c r="M63" s="39" t="n"/>
      <c r="N63" s="42">
        <f>IF($A63="","",IF(OR($G63="",Assumptions!$B$3=""),"",IFERROR(IF(AND($L63="Retired",$M63&lt;&gt;""),MIN(Assumptions!$B$3,$M63),Assumptions!$B$3),"")))</f>
        <v/>
      </c>
      <c r="O63" s="28">
        <f>IF($A63="","",IF(OR($G63="",$N63="",$J63=""),"",IFERROR(IF($N63&lt;$G63,0,MIN($J63*12,MAX(0,(YEAR($N63)-YEAR($G63))*12+MONTH($N63)-MONTH($G63)+IF(DAY($N63)&gt;=DAY($G63),0,-1)))),"")))</f>
        <v/>
      </c>
      <c r="P63" s="36">
        <f>IF($A63="","",IF(OR($H63="",$I63=""),"",IFERROR(IF(OR($H63&lt;=0,$I63&gt;$H63),"",$H63-$I63),"")))</f>
        <v/>
      </c>
      <c r="Q63" s="36">
        <f>IF($A63="","",IF(OR($H63="",$I63="",$J63="",$K63="",$O63="",$H63&lt;=0,$I63&gt;$H63),"",IFERROR(IF($K63="Straight-Line",$P63*$O63/($J63*12),IF($K63="Double-Declining",$H63-MAX($I63,$H63*(1-2/($J63*12))^$O63),"")),"")))</f>
        <v/>
      </c>
      <c r="R63" s="36">
        <f>IF($A63="","",IF(OR($H63="",$Q63=""),"",IFERROR(MAX($I63,$H63-$Q63),"")))</f>
        <v/>
      </c>
      <c r="S63" s="36">
        <f>IF($A63="","",IF(OR($Q63="",$R63="",$J63="",$O63=""),"",IF($N63&lt;$G63,"",IF($O63&gt;=$J63*12,0,IFERROR(IF($K63="Straight-Line",$P63/($J63*12),IF($K63="Double-Declining",MAX(0,MIN($R63-$I63,$R63*2/($J63*12))),"")),"")))))</f>
        <v/>
      </c>
      <c r="T63" s="29">
        <f>IF($A63="","",IF(COUNTIF($A$6:$A$105,$A63)&gt;1,"Check duplicate ID",IF(COUNTBLANK($B63:$L63)&gt;0,"Check required inputs",IF($H63&lt;=0,"Check cost",IF($I63&gt;$H63,"Check salvage value",IF($G63&lt;$F63,"Check service date",IF(AND($L63="Retired",$M63=""),"Check disposition date",IF(AND($L63&lt;&gt;"Retired",$M63&lt;&gt;""),"Check disposition/status",IF($L63="Held for Review","Human review",IF($N63&lt;$G63,"Before service",IF($O63&gt;=$J63*12,"Fully depreciated","Current")))))))))))</f>
        <v/>
      </c>
    </row>
    <row r="64">
      <c r="A64" s="19" t="n"/>
      <c r="B64" s="19" t="n"/>
      <c r="C64" s="19" t="n"/>
      <c r="D64" s="19" t="n"/>
      <c r="E64" s="19" t="n"/>
      <c r="F64" s="39" t="n"/>
      <c r="G64" s="39" t="n"/>
      <c r="H64" s="40" t="n"/>
      <c r="I64" s="40" t="n"/>
      <c r="J64" s="22" t="n"/>
      <c r="K64" s="23" t="n"/>
      <c r="L64" s="23" t="n"/>
      <c r="M64" s="39" t="n"/>
      <c r="N64" s="41">
        <f>IF($A64="","",IF(OR($G64="",Assumptions!$B$3=""),"",IFERROR(IF(AND($L64="Retired",$M64&lt;&gt;""),MIN(Assumptions!$B$3,$M64),Assumptions!$B$3),"")))</f>
        <v/>
      </c>
      <c r="O64" s="25">
        <f>IF($A64="","",IF(OR($G64="",$N64="",$J64=""),"",IFERROR(IF($N64&lt;$G64,0,MIN($J64*12,MAX(0,(YEAR($N64)-YEAR($G64))*12+MONTH($N64)-MONTH($G64)+IF(DAY($N64)&gt;=DAY($G64),0,-1)))),"")))</f>
        <v/>
      </c>
      <c r="P64" s="35">
        <f>IF($A64="","",IF(OR($H64="",$I64=""),"",IFERROR(IF(OR($H64&lt;=0,$I64&gt;$H64),"",$H64-$I64),"")))</f>
        <v/>
      </c>
      <c r="Q64" s="35">
        <f>IF($A64="","",IF(OR($H64="",$I64="",$J64="",$K64="",$O64="",$H64&lt;=0,$I64&gt;$H64),"",IFERROR(IF($K64="Straight-Line",$P64*$O64/($J64*12),IF($K64="Double-Declining",$H64-MAX($I64,$H64*(1-2/($J64*12))^$O64),"")),"")))</f>
        <v/>
      </c>
      <c r="R64" s="35">
        <f>IF($A64="","",IF(OR($H64="",$Q64=""),"",IFERROR(MAX($I64,$H64-$Q64),"")))</f>
        <v/>
      </c>
      <c r="S64" s="35">
        <f>IF($A64="","",IF(OR($Q64="",$R64="",$J64="",$O64=""),"",IF($N64&lt;$G64,"",IF($O64&gt;=$J64*12,0,IFERROR(IF($K64="Straight-Line",$P64/($J64*12),IF($K64="Double-Declining",MAX(0,MIN($R64-$I64,$R64*2/($J64*12))),"")),"")))))</f>
        <v/>
      </c>
      <c r="T64" s="26">
        <f>IF($A64="","",IF(COUNTIF($A$6:$A$105,$A64)&gt;1,"Check duplicate ID",IF(COUNTBLANK($B64:$L64)&gt;0,"Check required inputs",IF($H64&lt;=0,"Check cost",IF($I64&gt;$H64,"Check salvage value",IF($G64&lt;$F64,"Check service date",IF(AND($L64="Retired",$M64=""),"Check disposition date",IF(AND($L64&lt;&gt;"Retired",$M64&lt;&gt;""),"Check disposition/status",IF($L64="Held for Review","Human review",IF($N64&lt;$G64,"Before service",IF($O64&gt;=$J64*12,"Fully depreciated","Current")))))))))))</f>
        <v/>
      </c>
    </row>
    <row r="65">
      <c r="A65" s="19" t="n"/>
      <c r="B65" s="19" t="n"/>
      <c r="C65" s="19" t="n"/>
      <c r="D65" s="19" t="n"/>
      <c r="E65" s="19" t="n"/>
      <c r="F65" s="39" t="n"/>
      <c r="G65" s="39" t="n"/>
      <c r="H65" s="40" t="n"/>
      <c r="I65" s="40" t="n"/>
      <c r="J65" s="22" t="n"/>
      <c r="K65" s="23" t="n"/>
      <c r="L65" s="23" t="n"/>
      <c r="M65" s="39" t="n"/>
      <c r="N65" s="42">
        <f>IF($A65="","",IF(OR($G65="",Assumptions!$B$3=""),"",IFERROR(IF(AND($L65="Retired",$M65&lt;&gt;""),MIN(Assumptions!$B$3,$M65),Assumptions!$B$3),"")))</f>
        <v/>
      </c>
      <c r="O65" s="28">
        <f>IF($A65="","",IF(OR($G65="",$N65="",$J65=""),"",IFERROR(IF($N65&lt;$G65,0,MIN($J65*12,MAX(0,(YEAR($N65)-YEAR($G65))*12+MONTH($N65)-MONTH($G65)+IF(DAY($N65)&gt;=DAY($G65),0,-1)))),"")))</f>
        <v/>
      </c>
      <c r="P65" s="36">
        <f>IF($A65="","",IF(OR($H65="",$I65=""),"",IFERROR(IF(OR($H65&lt;=0,$I65&gt;$H65),"",$H65-$I65),"")))</f>
        <v/>
      </c>
      <c r="Q65" s="36">
        <f>IF($A65="","",IF(OR($H65="",$I65="",$J65="",$K65="",$O65="",$H65&lt;=0,$I65&gt;$H65),"",IFERROR(IF($K65="Straight-Line",$P65*$O65/($J65*12),IF($K65="Double-Declining",$H65-MAX($I65,$H65*(1-2/($J65*12))^$O65),"")),"")))</f>
        <v/>
      </c>
      <c r="R65" s="36">
        <f>IF($A65="","",IF(OR($H65="",$Q65=""),"",IFERROR(MAX($I65,$H65-$Q65),"")))</f>
        <v/>
      </c>
      <c r="S65" s="36">
        <f>IF($A65="","",IF(OR($Q65="",$R65="",$J65="",$O65=""),"",IF($N65&lt;$G65,"",IF($O65&gt;=$J65*12,0,IFERROR(IF($K65="Straight-Line",$P65/($J65*12),IF($K65="Double-Declining",MAX(0,MIN($R65-$I65,$R65*2/($J65*12))),"")),"")))))</f>
        <v/>
      </c>
      <c r="T65" s="29">
        <f>IF($A65="","",IF(COUNTIF($A$6:$A$105,$A65)&gt;1,"Check duplicate ID",IF(COUNTBLANK($B65:$L65)&gt;0,"Check required inputs",IF($H65&lt;=0,"Check cost",IF($I65&gt;$H65,"Check salvage value",IF($G65&lt;$F65,"Check service date",IF(AND($L65="Retired",$M65=""),"Check disposition date",IF(AND($L65&lt;&gt;"Retired",$M65&lt;&gt;""),"Check disposition/status",IF($L65="Held for Review","Human review",IF($N65&lt;$G65,"Before service",IF($O65&gt;=$J65*12,"Fully depreciated","Current")))))))))))</f>
        <v/>
      </c>
    </row>
    <row r="66">
      <c r="A66" s="19" t="n"/>
      <c r="B66" s="19" t="n"/>
      <c r="C66" s="19" t="n"/>
      <c r="D66" s="19" t="n"/>
      <c r="E66" s="19" t="n"/>
      <c r="F66" s="39" t="n"/>
      <c r="G66" s="39" t="n"/>
      <c r="H66" s="40" t="n"/>
      <c r="I66" s="40" t="n"/>
      <c r="J66" s="22" t="n"/>
      <c r="K66" s="23" t="n"/>
      <c r="L66" s="23" t="n"/>
      <c r="M66" s="39" t="n"/>
      <c r="N66" s="41">
        <f>IF($A66="","",IF(OR($G66="",Assumptions!$B$3=""),"",IFERROR(IF(AND($L66="Retired",$M66&lt;&gt;""),MIN(Assumptions!$B$3,$M66),Assumptions!$B$3),"")))</f>
        <v/>
      </c>
      <c r="O66" s="25">
        <f>IF($A66="","",IF(OR($G66="",$N66="",$J66=""),"",IFERROR(IF($N66&lt;$G66,0,MIN($J66*12,MAX(0,(YEAR($N66)-YEAR($G66))*12+MONTH($N66)-MONTH($G66)+IF(DAY($N66)&gt;=DAY($G66),0,-1)))),"")))</f>
        <v/>
      </c>
      <c r="P66" s="35">
        <f>IF($A66="","",IF(OR($H66="",$I66=""),"",IFERROR(IF(OR($H66&lt;=0,$I66&gt;$H66),"",$H66-$I66),"")))</f>
        <v/>
      </c>
      <c r="Q66" s="35">
        <f>IF($A66="","",IF(OR($H66="",$I66="",$J66="",$K66="",$O66="",$H66&lt;=0,$I66&gt;$H66),"",IFERROR(IF($K66="Straight-Line",$P66*$O66/($J66*12),IF($K66="Double-Declining",$H66-MAX($I66,$H66*(1-2/($J66*12))^$O66),"")),"")))</f>
        <v/>
      </c>
      <c r="R66" s="35">
        <f>IF($A66="","",IF(OR($H66="",$Q66=""),"",IFERROR(MAX($I66,$H66-$Q66),"")))</f>
        <v/>
      </c>
      <c r="S66" s="35">
        <f>IF($A66="","",IF(OR($Q66="",$R66="",$J66="",$O66=""),"",IF($N66&lt;$G66,"",IF($O66&gt;=$J66*12,0,IFERROR(IF($K66="Straight-Line",$P66/($J66*12),IF($K66="Double-Declining",MAX(0,MIN($R66-$I66,$R66*2/($J66*12))),"")),"")))))</f>
        <v/>
      </c>
      <c r="T66" s="26">
        <f>IF($A66="","",IF(COUNTIF($A$6:$A$105,$A66)&gt;1,"Check duplicate ID",IF(COUNTBLANK($B66:$L66)&gt;0,"Check required inputs",IF($H66&lt;=0,"Check cost",IF($I66&gt;$H66,"Check salvage value",IF($G66&lt;$F66,"Check service date",IF(AND($L66="Retired",$M66=""),"Check disposition date",IF(AND($L66&lt;&gt;"Retired",$M66&lt;&gt;""),"Check disposition/status",IF($L66="Held for Review","Human review",IF($N66&lt;$G66,"Before service",IF($O66&gt;=$J66*12,"Fully depreciated","Current")))))))))))</f>
        <v/>
      </c>
    </row>
    <row r="67">
      <c r="A67" s="19" t="n"/>
      <c r="B67" s="19" t="n"/>
      <c r="C67" s="19" t="n"/>
      <c r="D67" s="19" t="n"/>
      <c r="E67" s="19" t="n"/>
      <c r="F67" s="39" t="n"/>
      <c r="G67" s="39" t="n"/>
      <c r="H67" s="40" t="n"/>
      <c r="I67" s="40" t="n"/>
      <c r="J67" s="22" t="n"/>
      <c r="K67" s="23" t="n"/>
      <c r="L67" s="23" t="n"/>
      <c r="M67" s="39" t="n"/>
      <c r="N67" s="42">
        <f>IF($A67="","",IF(OR($G67="",Assumptions!$B$3=""),"",IFERROR(IF(AND($L67="Retired",$M67&lt;&gt;""),MIN(Assumptions!$B$3,$M67),Assumptions!$B$3),"")))</f>
        <v/>
      </c>
      <c r="O67" s="28">
        <f>IF($A67="","",IF(OR($G67="",$N67="",$J67=""),"",IFERROR(IF($N67&lt;$G67,0,MIN($J67*12,MAX(0,(YEAR($N67)-YEAR($G67))*12+MONTH($N67)-MONTH($G67)+IF(DAY($N67)&gt;=DAY($G67),0,-1)))),"")))</f>
        <v/>
      </c>
      <c r="P67" s="36">
        <f>IF($A67="","",IF(OR($H67="",$I67=""),"",IFERROR(IF(OR($H67&lt;=0,$I67&gt;$H67),"",$H67-$I67),"")))</f>
        <v/>
      </c>
      <c r="Q67" s="36">
        <f>IF($A67="","",IF(OR($H67="",$I67="",$J67="",$K67="",$O67="",$H67&lt;=0,$I67&gt;$H67),"",IFERROR(IF($K67="Straight-Line",$P67*$O67/($J67*12),IF($K67="Double-Declining",$H67-MAX($I67,$H67*(1-2/($J67*12))^$O67),"")),"")))</f>
        <v/>
      </c>
      <c r="R67" s="36">
        <f>IF($A67="","",IF(OR($H67="",$Q67=""),"",IFERROR(MAX($I67,$H67-$Q67),"")))</f>
        <v/>
      </c>
      <c r="S67" s="36">
        <f>IF($A67="","",IF(OR($Q67="",$R67="",$J67="",$O67=""),"",IF($N67&lt;$G67,"",IF($O67&gt;=$J67*12,0,IFERROR(IF($K67="Straight-Line",$P67/($J67*12),IF($K67="Double-Declining",MAX(0,MIN($R67-$I67,$R67*2/($J67*12))),"")),"")))))</f>
        <v/>
      </c>
      <c r="T67" s="29">
        <f>IF($A67="","",IF(COUNTIF($A$6:$A$105,$A67)&gt;1,"Check duplicate ID",IF(COUNTBLANK($B67:$L67)&gt;0,"Check required inputs",IF($H67&lt;=0,"Check cost",IF($I67&gt;$H67,"Check salvage value",IF($G67&lt;$F67,"Check service date",IF(AND($L67="Retired",$M67=""),"Check disposition date",IF(AND($L67&lt;&gt;"Retired",$M67&lt;&gt;""),"Check disposition/status",IF($L67="Held for Review","Human review",IF($N67&lt;$G67,"Before service",IF($O67&gt;=$J67*12,"Fully depreciated","Current")))))))))))</f>
        <v/>
      </c>
    </row>
    <row r="68">
      <c r="A68" s="19" t="n"/>
      <c r="B68" s="19" t="n"/>
      <c r="C68" s="19" t="n"/>
      <c r="D68" s="19" t="n"/>
      <c r="E68" s="19" t="n"/>
      <c r="F68" s="39" t="n"/>
      <c r="G68" s="39" t="n"/>
      <c r="H68" s="40" t="n"/>
      <c r="I68" s="40" t="n"/>
      <c r="J68" s="22" t="n"/>
      <c r="K68" s="23" t="n"/>
      <c r="L68" s="23" t="n"/>
      <c r="M68" s="39" t="n"/>
      <c r="N68" s="41">
        <f>IF($A68="","",IF(OR($G68="",Assumptions!$B$3=""),"",IFERROR(IF(AND($L68="Retired",$M68&lt;&gt;""),MIN(Assumptions!$B$3,$M68),Assumptions!$B$3),"")))</f>
        <v/>
      </c>
      <c r="O68" s="25">
        <f>IF($A68="","",IF(OR($G68="",$N68="",$J68=""),"",IFERROR(IF($N68&lt;$G68,0,MIN($J68*12,MAX(0,(YEAR($N68)-YEAR($G68))*12+MONTH($N68)-MONTH($G68)+IF(DAY($N68)&gt;=DAY($G68),0,-1)))),"")))</f>
        <v/>
      </c>
      <c r="P68" s="35">
        <f>IF($A68="","",IF(OR($H68="",$I68=""),"",IFERROR(IF(OR($H68&lt;=0,$I68&gt;$H68),"",$H68-$I68),"")))</f>
        <v/>
      </c>
      <c r="Q68" s="35">
        <f>IF($A68="","",IF(OR($H68="",$I68="",$J68="",$K68="",$O68="",$H68&lt;=0,$I68&gt;$H68),"",IFERROR(IF($K68="Straight-Line",$P68*$O68/($J68*12),IF($K68="Double-Declining",$H68-MAX($I68,$H68*(1-2/($J68*12))^$O68),"")),"")))</f>
        <v/>
      </c>
      <c r="R68" s="35">
        <f>IF($A68="","",IF(OR($H68="",$Q68=""),"",IFERROR(MAX($I68,$H68-$Q68),"")))</f>
        <v/>
      </c>
      <c r="S68" s="35">
        <f>IF($A68="","",IF(OR($Q68="",$R68="",$J68="",$O68=""),"",IF($N68&lt;$G68,"",IF($O68&gt;=$J68*12,0,IFERROR(IF($K68="Straight-Line",$P68/($J68*12),IF($K68="Double-Declining",MAX(0,MIN($R68-$I68,$R68*2/($J68*12))),"")),"")))))</f>
        <v/>
      </c>
      <c r="T68" s="26">
        <f>IF($A68="","",IF(COUNTIF($A$6:$A$105,$A68)&gt;1,"Check duplicate ID",IF(COUNTBLANK($B68:$L68)&gt;0,"Check required inputs",IF($H68&lt;=0,"Check cost",IF($I68&gt;$H68,"Check salvage value",IF($G68&lt;$F68,"Check service date",IF(AND($L68="Retired",$M68=""),"Check disposition date",IF(AND($L68&lt;&gt;"Retired",$M68&lt;&gt;""),"Check disposition/status",IF($L68="Held for Review","Human review",IF($N68&lt;$G68,"Before service",IF($O68&gt;=$J68*12,"Fully depreciated","Current")))))))))))</f>
        <v/>
      </c>
    </row>
    <row r="69">
      <c r="A69" s="19" t="n"/>
      <c r="B69" s="19" t="n"/>
      <c r="C69" s="19" t="n"/>
      <c r="D69" s="19" t="n"/>
      <c r="E69" s="19" t="n"/>
      <c r="F69" s="39" t="n"/>
      <c r="G69" s="39" t="n"/>
      <c r="H69" s="40" t="n"/>
      <c r="I69" s="40" t="n"/>
      <c r="J69" s="22" t="n"/>
      <c r="K69" s="23" t="n"/>
      <c r="L69" s="23" t="n"/>
      <c r="M69" s="39" t="n"/>
      <c r="N69" s="42">
        <f>IF($A69="","",IF(OR($G69="",Assumptions!$B$3=""),"",IFERROR(IF(AND($L69="Retired",$M69&lt;&gt;""),MIN(Assumptions!$B$3,$M69),Assumptions!$B$3),"")))</f>
        <v/>
      </c>
      <c r="O69" s="28">
        <f>IF($A69="","",IF(OR($G69="",$N69="",$J69=""),"",IFERROR(IF($N69&lt;$G69,0,MIN($J69*12,MAX(0,(YEAR($N69)-YEAR($G69))*12+MONTH($N69)-MONTH($G69)+IF(DAY($N69)&gt;=DAY($G69),0,-1)))),"")))</f>
        <v/>
      </c>
      <c r="P69" s="36">
        <f>IF($A69="","",IF(OR($H69="",$I69=""),"",IFERROR(IF(OR($H69&lt;=0,$I69&gt;$H69),"",$H69-$I69),"")))</f>
        <v/>
      </c>
      <c r="Q69" s="36">
        <f>IF($A69="","",IF(OR($H69="",$I69="",$J69="",$K69="",$O69="",$H69&lt;=0,$I69&gt;$H69),"",IFERROR(IF($K69="Straight-Line",$P69*$O69/($J69*12),IF($K69="Double-Declining",$H69-MAX($I69,$H69*(1-2/($J69*12))^$O69),"")),"")))</f>
        <v/>
      </c>
      <c r="R69" s="36">
        <f>IF($A69="","",IF(OR($H69="",$Q69=""),"",IFERROR(MAX($I69,$H69-$Q69),"")))</f>
        <v/>
      </c>
      <c r="S69" s="36">
        <f>IF($A69="","",IF(OR($Q69="",$R69="",$J69="",$O69=""),"",IF($N69&lt;$G69,"",IF($O69&gt;=$J69*12,0,IFERROR(IF($K69="Straight-Line",$P69/($J69*12),IF($K69="Double-Declining",MAX(0,MIN($R69-$I69,$R69*2/($J69*12))),"")),"")))))</f>
        <v/>
      </c>
      <c r="T69" s="29">
        <f>IF($A69="","",IF(COUNTIF($A$6:$A$105,$A69)&gt;1,"Check duplicate ID",IF(COUNTBLANK($B69:$L69)&gt;0,"Check required inputs",IF($H69&lt;=0,"Check cost",IF($I69&gt;$H69,"Check salvage value",IF($G69&lt;$F69,"Check service date",IF(AND($L69="Retired",$M69=""),"Check disposition date",IF(AND($L69&lt;&gt;"Retired",$M69&lt;&gt;""),"Check disposition/status",IF($L69="Held for Review","Human review",IF($N69&lt;$G69,"Before service",IF($O69&gt;=$J69*12,"Fully depreciated","Current")))))))))))</f>
        <v/>
      </c>
    </row>
    <row r="70">
      <c r="A70" s="19" t="n"/>
      <c r="B70" s="19" t="n"/>
      <c r="C70" s="19" t="n"/>
      <c r="D70" s="19" t="n"/>
      <c r="E70" s="19" t="n"/>
      <c r="F70" s="39" t="n"/>
      <c r="G70" s="39" t="n"/>
      <c r="H70" s="40" t="n"/>
      <c r="I70" s="40" t="n"/>
      <c r="J70" s="22" t="n"/>
      <c r="K70" s="23" t="n"/>
      <c r="L70" s="23" t="n"/>
      <c r="M70" s="39" t="n"/>
      <c r="N70" s="41">
        <f>IF($A70="","",IF(OR($G70="",Assumptions!$B$3=""),"",IFERROR(IF(AND($L70="Retired",$M70&lt;&gt;""),MIN(Assumptions!$B$3,$M70),Assumptions!$B$3),"")))</f>
        <v/>
      </c>
      <c r="O70" s="25">
        <f>IF($A70="","",IF(OR($G70="",$N70="",$J70=""),"",IFERROR(IF($N70&lt;$G70,0,MIN($J70*12,MAX(0,(YEAR($N70)-YEAR($G70))*12+MONTH($N70)-MONTH($G70)+IF(DAY($N70)&gt;=DAY($G70),0,-1)))),"")))</f>
        <v/>
      </c>
      <c r="P70" s="35">
        <f>IF($A70="","",IF(OR($H70="",$I70=""),"",IFERROR(IF(OR($H70&lt;=0,$I70&gt;$H70),"",$H70-$I70),"")))</f>
        <v/>
      </c>
      <c r="Q70" s="35">
        <f>IF($A70="","",IF(OR($H70="",$I70="",$J70="",$K70="",$O70="",$H70&lt;=0,$I70&gt;$H70),"",IFERROR(IF($K70="Straight-Line",$P70*$O70/($J70*12),IF($K70="Double-Declining",$H70-MAX($I70,$H70*(1-2/($J70*12))^$O70),"")),"")))</f>
        <v/>
      </c>
      <c r="R70" s="35">
        <f>IF($A70="","",IF(OR($H70="",$Q70=""),"",IFERROR(MAX($I70,$H70-$Q70),"")))</f>
        <v/>
      </c>
      <c r="S70" s="35">
        <f>IF($A70="","",IF(OR($Q70="",$R70="",$J70="",$O70=""),"",IF($N70&lt;$G70,"",IF($O70&gt;=$J70*12,0,IFERROR(IF($K70="Straight-Line",$P70/($J70*12),IF($K70="Double-Declining",MAX(0,MIN($R70-$I70,$R70*2/($J70*12))),"")),"")))))</f>
        <v/>
      </c>
      <c r="T70" s="26">
        <f>IF($A70="","",IF(COUNTIF($A$6:$A$105,$A70)&gt;1,"Check duplicate ID",IF(COUNTBLANK($B70:$L70)&gt;0,"Check required inputs",IF($H70&lt;=0,"Check cost",IF($I70&gt;$H70,"Check salvage value",IF($G70&lt;$F70,"Check service date",IF(AND($L70="Retired",$M70=""),"Check disposition date",IF(AND($L70&lt;&gt;"Retired",$M70&lt;&gt;""),"Check disposition/status",IF($L70="Held for Review","Human review",IF($N70&lt;$G70,"Before service",IF($O70&gt;=$J70*12,"Fully depreciated","Current")))))))))))</f>
        <v/>
      </c>
    </row>
    <row r="71">
      <c r="A71" s="19" t="n"/>
      <c r="B71" s="19" t="n"/>
      <c r="C71" s="19" t="n"/>
      <c r="D71" s="19" t="n"/>
      <c r="E71" s="19" t="n"/>
      <c r="F71" s="39" t="n"/>
      <c r="G71" s="39" t="n"/>
      <c r="H71" s="40" t="n"/>
      <c r="I71" s="40" t="n"/>
      <c r="J71" s="22" t="n"/>
      <c r="K71" s="23" t="n"/>
      <c r="L71" s="23" t="n"/>
      <c r="M71" s="39" t="n"/>
      <c r="N71" s="42">
        <f>IF($A71="","",IF(OR($G71="",Assumptions!$B$3=""),"",IFERROR(IF(AND($L71="Retired",$M71&lt;&gt;""),MIN(Assumptions!$B$3,$M71),Assumptions!$B$3),"")))</f>
        <v/>
      </c>
      <c r="O71" s="28">
        <f>IF($A71="","",IF(OR($G71="",$N71="",$J71=""),"",IFERROR(IF($N71&lt;$G71,0,MIN($J71*12,MAX(0,(YEAR($N71)-YEAR($G71))*12+MONTH($N71)-MONTH($G71)+IF(DAY($N71)&gt;=DAY($G71),0,-1)))),"")))</f>
        <v/>
      </c>
      <c r="P71" s="36">
        <f>IF($A71="","",IF(OR($H71="",$I71=""),"",IFERROR(IF(OR($H71&lt;=0,$I71&gt;$H71),"",$H71-$I71),"")))</f>
        <v/>
      </c>
      <c r="Q71" s="36">
        <f>IF($A71="","",IF(OR($H71="",$I71="",$J71="",$K71="",$O71="",$H71&lt;=0,$I71&gt;$H71),"",IFERROR(IF($K71="Straight-Line",$P71*$O71/($J71*12),IF($K71="Double-Declining",$H71-MAX($I71,$H71*(1-2/($J71*12))^$O71),"")),"")))</f>
        <v/>
      </c>
      <c r="R71" s="36">
        <f>IF($A71="","",IF(OR($H71="",$Q71=""),"",IFERROR(MAX($I71,$H71-$Q71),"")))</f>
        <v/>
      </c>
      <c r="S71" s="36">
        <f>IF($A71="","",IF(OR($Q71="",$R71="",$J71="",$O71=""),"",IF($N71&lt;$G71,"",IF($O71&gt;=$J71*12,0,IFERROR(IF($K71="Straight-Line",$P71/($J71*12),IF($K71="Double-Declining",MAX(0,MIN($R71-$I71,$R71*2/($J71*12))),"")),"")))))</f>
        <v/>
      </c>
      <c r="T71" s="29">
        <f>IF($A71="","",IF(COUNTIF($A$6:$A$105,$A71)&gt;1,"Check duplicate ID",IF(COUNTBLANK($B71:$L71)&gt;0,"Check required inputs",IF($H71&lt;=0,"Check cost",IF($I71&gt;$H71,"Check salvage value",IF($G71&lt;$F71,"Check service date",IF(AND($L71="Retired",$M71=""),"Check disposition date",IF(AND($L71&lt;&gt;"Retired",$M71&lt;&gt;""),"Check disposition/status",IF($L71="Held for Review","Human review",IF($N71&lt;$G71,"Before service",IF($O71&gt;=$J71*12,"Fully depreciated","Current")))))))))))</f>
        <v/>
      </c>
    </row>
    <row r="72">
      <c r="A72" s="19" t="n"/>
      <c r="B72" s="19" t="n"/>
      <c r="C72" s="19" t="n"/>
      <c r="D72" s="19" t="n"/>
      <c r="E72" s="19" t="n"/>
      <c r="F72" s="39" t="n"/>
      <c r="G72" s="39" t="n"/>
      <c r="H72" s="40" t="n"/>
      <c r="I72" s="40" t="n"/>
      <c r="J72" s="22" t="n"/>
      <c r="K72" s="23" t="n"/>
      <c r="L72" s="23" t="n"/>
      <c r="M72" s="39" t="n"/>
      <c r="N72" s="41">
        <f>IF($A72="","",IF(OR($G72="",Assumptions!$B$3=""),"",IFERROR(IF(AND($L72="Retired",$M72&lt;&gt;""),MIN(Assumptions!$B$3,$M72),Assumptions!$B$3),"")))</f>
        <v/>
      </c>
      <c r="O72" s="25">
        <f>IF($A72="","",IF(OR($G72="",$N72="",$J72=""),"",IFERROR(IF($N72&lt;$G72,0,MIN($J72*12,MAX(0,(YEAR($N72)-YEAR($G72))*12+MONTH($N72)-MONTH($G72)+IF(DAY($N72)&gt;=DAY($G72),0,-1)))),"")))</f>
        <v/>
      </c>
      <c r="P72" s="35">
        <f>IF($A72="","",IF(OR($H72="",$I72=""),"",IFERROR(IF(OR($H72&lt;=0,$I72&gt;$H72),"",$H72-$I72),"")))</f>
        <v/>
      </c>
      <c r="Q72" s="35">
        <f>IF($A72="","",IF(OR($H72="",$I72="",$J72="",$K72="",$O72="",$H72&lt;=0,$I72&gt;$H72),"",IFERROR(IF($K72="Straight-Line",$P72*$O72/($J72*12),IF($K72="Double-Declining",$H72-MAX($I72,$H72*(1-2/($J72*12))^$O72),"")),"")))</f>
        <v/>
      </c>
      <c r="R72" s="35">
        <f>IF($A72="","",IF(OR($H72="",$Q72=""),"",IFERROR(MAX($I72,$H72-$Q72),"")))</f>
        <v/>
      </c>
      <c r="S72" s="35">
        <f>IF($A72="","",IF(OR($Q72="",$R72="",$J72="",$O72=""),"",IF($N72&lt;$G72,"",IF($O72&gt;=$J72*12,0,IFERROR(IF($K72="Straight-Line",$P72/($J72*12),IF($K72="Double-Declining",MAX(0,MIN($R72-$I72,$R72*2/($J72*12))),"")),"")))))</f>
        <v/>
      </c>
      <c r="T72" s="26">
        <f>IF($A72="","",IF(COUNTIF($A$6:$A$105,$A72)&gt;1,"Check duplicate ID",IF(COUNTBLANK($B72:$L72)&gt;0,"Check required inputs",IF($H72&lt;=0,"Check cost",IF($I72&gt;$H72,"Check salvage value",IF($G72&lt;$F72,"Check service date",IF(AND($L72="Retired",$M72=""),"Check disposition date",IF(AND($L72&lt;&gt;"Retired",$M72&lt;&gt;""),"Check disposition/status",IF($L72="Held for Review","Human review",IF($N72&lt;$G72,"Before service",IF($O72&gt;=$J72*12,"Fully depreciated","Current")))))))))))</f>
        <v/>
      </c>
    </row>
    <row r="73">
      <c r="A73" s="19" t="n"/>
      <c r="B73" s="19" t="n"/>
      <c r="C73" s="19" t="n"/>
      <c r="D73" s="19" t="n"/>
      <c r="E73" s="19" t="n"/>
      <c r="F73" s="39" t="n"/>
      <c r="G73" s="39" t="n"/>
      <c r="H73" s="40" t="n"/>
      <c r="I73" s="40" t="n"/>
      <c r="J73" s="22" t="n"/>
      <c r="K73" s="23" t="n"/>
      <c r="L73" s="23" t="n"/>
      <c r="M73" s="39" t="n"/>
      <c r="N73" s="42">
        <f>IF($A73="","",IF(OR($G73="",Assumptions!$B$3=""),"",IFERROR(IF(AND($L73="Retired",$M73&lt;&gt;""),MIN(Assumptions!$B$3,$M73),Assumptions!$B$3),"")))</f>
        <v/>
      </c>
      <c r="O73" s="28">
        <f>IF($A73="","",IF(OR($G73="",$N73="",$J73=""),"",IFERROR(IF($N73&lt;$G73,0,MIN($J73*12,MAX(0,(YEAR($N73)-YEAR($G73))*12+MONTH($N73)-MONTH($G73)+IF(DAY($N73)&gt;=DAY($G73),0,-1)))),"")))</f>
        <v/>
      </c>
      <c r="P73" s="36">
        <f>IF($A73="","",IF(OR($H73="",$I73=""),"",IFERROR(IF(OR($H73&lt;=0,$I73&gt;$H73),"",$H73-$I73),"")))</f>
        <v/>
      </c>
      <c r="Q73" s="36">
        <f>IF($A73="","",IF(OR($H73="",$I73="",$J73="",$K73="",$O73="",$H73&lt;=0,$I73&gt;$H73),"",IFERROR(IF($K73="Straight-Line",$P73*$O73/($J73*12),IF($K73="Double-Declining",$H73-MAX($I73,$H73*(1-2/($J73*12))^$O73),"")),"")))</f>
        <v/>
      </c>
      <c r="R73" s="36">
        <f>IF($A73="","",IF(OR($H73="",$Q73=""),"",IFERROR(MAX($I73,$H73-$Q73),"")))</f>
        <v/>
      </c>
      <c r="S73" s="36">
        <f>IF($A73="","",IF(OR($Q73="",$R73="",$J73="",$O73=""),"",IF($N73&lt;$G73,"",IF($O73&gt;=$J73*12,0,IFERROR(IF($K73="Straight-Line",$P73/($J73*12),IF($K73="Double-Declining",MAX(0,MIN($R73-$I73,$R73*2/($J73*12))),"")),"")))))</f>
        <v/>
      </c>
      <c r="T73" s="29">
        <f>IF($A73="","",IF(COUNTIF($A$6:$A$105,$A73)&gt;1,"Check duplicate ID",IF(COUNTBLANK($B73:$L73)&gt;0,"Check required inputs",IF($H73&lt;=0,"Check cost",IF($I73&gt;$H73,"Check salvage value",IF($G73&lt;$F73,"Check service date",IF(AND($L73="Retired",$M73=""),"Check disposition date",IF(AND($L73&lt;&gt;"Retired",$M73&lt;&gt;""),"Check disposition/status",IF($L73="Held for Review","Human review",IF($N73&lt;$G73,"Before service",IF($O73&gt;=$J73*12,"Fully depreciated","Current")))))))))))</f>
        <v/>
      </c>
    </row>
    <row r="74">
      <c r="A74" s="19" t="n"/>
      <c r="B74" s="19" t="n"/>
      <c r="C74" s="19" t="n"/>
      <c r="D74" s="19" t="n"/>
      <c r="E74" s="19" t="n"/>
      <c r="F74" s="39" t="n"/>
      <c r="G74" s="39" t="n"/>
      <c r="H74" s="40" t="n"/>
      <c r="I74" s="40" t="n"/>
      <c r="J74" s="22" t="n"/>
      <c r="K74" s="23" t="n"/>
      <c r="L74" s="23" t="n"/>
      <c r="M74" s="39" t="n"/>
      <c r="N74" s="41">
        <f>IF($A74="","",IF(OR($G74="",Assumptions!$B$3=""),"",IFERROR(IF(AND($L74="Retired",$M74&lt;&gt;""),MIN(Assumptions!$B$3,$M74),Assumptions!$B$3),"")))</f>
        <v/>
      </c>
      <c r="O74" s="25">
        <f>IF($A74="","",IF(OR($G74="",$N74="",$J74=""),"",IFERROR(IF($N74&lt;$G74,0,MIN($J74*12,MAX(0,(YEAR($N74)-YEAR($G74))*12+MONTH($N74)-MONTH($G74)+IF(DAY($N74)&gt;=DAY($G74),0,-1)))),"")))</f>
        <v/>
      </c>
      <c r="P74" s="35">
        <f>IF($A74="","",IF(OR($H74="",$I74=""),"",IFERROR(IF(OR($H74&lt;=0,$I74&gt;$H74),"",$H74-$I74),"")))</f>
        <v/>
      </c>
      <c r="Q74" s="35">
        <f>IF($A74="","",IF(OR($H74="",$I74="",$J74="",$K74="",$O74="",$H74&lt;=0,$I74&gt;$H74),"",IFERROR(IF($K74="Straight-Line",$P74*$O74/($J74*12),IF($K74="Double-Declining",$H74-MAX($I74,$H74*(1-2/($J74*12))^$O74),"")),"")))</f>
        <v/>
      </c>
      <c r="R74" s="35">
        <f>IF($A74="","",IF(OR($H74="",$Q74=""),"",IFERROR(MAX($I74,$H74-$Q74),"")))</f>
        <v/>
      </c>
      <c r="S74" s="35">
        <f>IF($A74="","",IF(OR($Q74="",$R74="",$J74="",$O74=""),"",IF($N74&lt;$G74,"",IF($O74&gt;=$J74*12,0,IFERROR(IF($K74="Straight-Line",$P74/($J74*12),IF($K74="Double-Declining",MAX(0,MIN($R74-$I74,$R74*2/($J74*12))),"")),"")))))</f>
        <v/>
      </c>
      <c r="T74" s="26">
        <f>IF($A74="","",IF(COUNTIF($A$6:$A$105,$A74)&gt;1,"Check duplicate ID",IF(COUNTBLANK($B74:$L74)&gt;0,"Check required inputs",IF($H74&lt;=0,"Check cost",IF($I74&gt;$H74,"Check salvage value",IF($G74&lt;$F74,"Check service date",IF(AND($L74="Retired",$M74=""),"Check disposition date",IF(AND($L74&lt;&gt;"Retired",$M74&lt;&gt;""),"Check disposition/status",IF($L74="Held for Review","Human review",IF($N74&lt;$G74,"Before service",IF($O74&gt;=$J74*12,"Fully depreciated","Current")))))))))))</f>
        <v/>
      </c>
    </row>
    <row r="75">
      <c r="A75" s="19" t="n"/>
      <c r="B75" s="19" t="n"/>
      <c r="C75" s="19" t="n"/>
      <c r="D75" s="19" t="n"/>
      <c r="E75" s="19" t="n"/>
      <c r="F75" s="39" t="n"/>
      <c r="G75" s="39" t="n"/>
      <c r="H75" s="40" t="n"/>
      <c r="I75" s="40" t="n"/>
      <c r="J75" s="22" t="n"/>
      <c r="K75" s="23" t="n"/>
      <c r="L75" s="23" t="n"/>
      <c r="M75" s="39" t="n"/>
      <c r="N75" s="42">
        <f>IF($A75="","",IF(OR($G75="",Assumptions!$B$3=""),"",IFERROR(IF(AND($L75="Retired",$M75&lt;&gt;""),MIN(Assumptions!$B$3,$M75),Assumptions!$B$3),"")))</f>
        <v/>
      </c>
      <c r="O75" s="28">
        <f>IF($A75="","",IF(OR($G75="",$N75="",$J75=""),"",IFERROR(IF($N75&lt;$G75,0,MIN($J75*12,MAX(0,(YEAR($N75)-YEAR($G75))*12+MONTH($N75)-MONTH($G75)+IF(DAY($N75)&gt;=DAY($G75),0,-1)))),"")))</f>
        <v/>
      </c>
      <c r="P75" s="36">
        <f>IF($A75="","",IF(OR($H75="",$I75=""),"",IFERROR(IF(OR($H75&lt;=0,$I75&gt;$H75),"",$H75-$I75),"")))</f>
        <v/>
      </c>
      <c r="Q75" s="36">
        <f>IF($A75="","",IF(OR($H75="",$I75="",$J75="",$K75="",$O75="",$H75&lt;=0,$I75&gt;$H75),"",IFERROR(IF($K75="Straight-Line",$P75*$O75/($J75*12),IF($K75="Double-Declining",$H75-MAX($I75,$H75*(1-2/($J75*12))^$O75),"")),"")))</f>
        <v/>
      </c>
      <c r="R75" s="36">
        <f>IF($A75="","",IF(OR($H75="",$Q75=""),"",IFERROR(MAX($I75,$H75-$Q75),"")))</f>
        <v/>
      </c>
      <c r="S75" s="36">
        <f>IF($A75="","",IF(OR($Q75="",$R75="",$J75="",$O75=""),"",IF($N75&lt;$G75,"",IF($O75&gt;=$J75*12,0,IFERROR(IF($K75="Straight-Line",$P75/($J75*12),IF($K75="Double-Declining",MAX(0,MIN($R75-$I75,$R75*2/($J75*12))),"")),"")))))</f>
        <v/>
      </c>
      <c r="T75" s="29">
        <f>IF($A75="","",IF(COUNTIF($A$6:$A$105,$A75)&gt;1,"Check duplicate ID",IF(COUNTBLANK($B75:$L75)&gt;0,"Check required inputs",IF($H75&lt;=0,"Check cost",IF($I75&gt;$H75,"Check salvage value",IF($G75&lt;$F75,"Check service date",IF(AND($L75="Retired",$M75=""),"Check disposition date",IF(AND($L75&lt;&gt;"Retired",$M75&lt;&gt;""),"Check disposition/status",IF($L75="Held for Review","Human review",IF($N75&lt;$G75,"Before service",IF($O75&gt;=$J75*12,"Fully depreciated","Current")))))))))))</f>
        <v/>
      </c>
    </row>
    <row r="76">
      <c r="A76" s="19" t="n"/>
      <c r="B76" s="19" t="n"/>
      <c r="C76" s="19" t="n"/>
      <c r="D76" s="19" t="n"/>
      <c r="E76" s="19" t="n"/>
      <c r="F76" s="39" t="n"/>
      <c r="G76" s="39" t="n"/>
      <c r="H76" s="40" t="n"/>
      <c r="I76" s="40" t="n"/>
      <c r="J76" s="22" t="n"/>
      <c r="K76" s="23" t="n"/>
      <c r="L76" s="23" t="n"/>
      <c r="M76" s="39" t="n"/>
      <c r="N76" s="41">
        <f>IF($A76="","",IF(OR($G76="",Assumptions!$B$3=""),"",IFERROR(IF(AND($L76="Retired",$M76&lt;&gt;""),MIN(Assumptions!$B$3,$M76),Assumptions!$B$3),"")))</f>
        <v/>
      </c>
      <c r="O76" s="25">
        <f>IF($A76="","",IF(OR($G76="",$N76="",$J76=""),"",IFERROR(IF($N76&lt;$G76,0,MIN($J76*12,MAX(0,(YEAR($N76)-YEAR($G76))*12+MONTH($N76)-MONTH($G76)+IF(DAY($N76)&gt;=DAY($G76),0,-1)))),"")))</f>
        <v/>
      </c>
      <c r="P76" s="35">
        <f>IF($A76="","",IF(OR($H76="",$I76=""),"",IFERROR(IF(OR($H76&lt;=0,$I76&gt;$H76),"",$H76-$I76),"")))</f>
        <v/>
      </c>
      <c r="Q76" s="35">
        <f>IF($A76="","",IF(OR($H76="",$I76="",$J76="",$K76="",$O76="",$H76&lt;=0,$I76&gt;$H76),"",IFERROR(IF($K76="Straight-Line",$P76*$O76/($J76*12),IF($K76="Double-Declining",$H76-MAX($I76,$H76*(1-2/($J76*12))^$O76),"")),"")))</f>
        <v/>
      </c>
      <c r="R76" s="35">
        <f>IF($A76="","",IF(OR($H76="",$Q76=""),"",IFERROR(MAX($I76,$H76-$Q76),"")))</f>
        <v/>
      </c>
      <c r="S76" s="35">
        <f>IF($A76="","",IF(OR($Q76="",$R76="",$J76="",$O76=""),"",IF($N76&lt;$G76,"",IF($O76&gt;=$J76*12,0,IFERROR(IF($K76="Straight-Line",$P76/($J76*12),IF($K76="Double-Declining",MAX(0,MIN($R76-$I76,$R76*2/($J76*12))),"")),"")))))</f>
        <v/>
      </c>
      <c r="T76" s="26">
        <f>IF($A76="","",IF(COUNTIF($A$6:$A$105,$A76)&gt;1,"Check duplicate ID",IF(COUNTBLANK($B76:$L76)&gt;0,"Check required inputs",IF($H76&lt;=0,"Check cost",IF($I76&gt;$H76,"Check salvage value",IF($G76&lt;$F76,"Check service date",IF(AND($L76="Retired",$M76=""),"Check disposition date",IF(AND($L76&lt;&gt;"Retired",$M76&lt;&gt;""),"Check disposition/status",IF($L76="Held for Review","Human review",IF($N76&lt;$G76,"Before service",IF($O76&gt;=$J76*12,"Fully depreciated","Current")))))))))))</f>
        <v/>
      </c>
    </row>
    <row r="77">
      <c r="A77" s="19" t="n"/>
      <c r="B77" s="19" t="n"/>
      <c r="C77" s="19" t="n"/>
      <c r="D77" s="19" t="n"/>
      <c r="E77" s="19" t="n"/>
      <c r="F77" s="39" t="n"/>
      <c r="G77" s="39" t="n"/>
      <c r="H77" s="40" t="n"/>
      <c r="I77" s="40" t="n"/>
      <c r="J77" s="22" t="n"/>
      <c r="K77" s="23" t="n"/>
      <c r="L77" s="23" t="n"/>
      <c r="M77" s="39" t="n"/>
      <c r="N77" s="42">
        <f>IF($A77="","",IF(OR($G77="",Assumptions!$B$3=""),"",IFERROR(IF(AND($L77="Retired",$M77&lt;&gt;""),MIN(Assumptions!$B$3,$M77),Assumptions!$B$3),"")))</f>
        <v/>
      </c>
      <c r="O77" s="28">
        <f>IF($A77="","",IF(OR($G77="",$N77="",$J77=""),"",IFERROR(IF($N77&lt;$G77,0,MIN($J77*12,MAX(0,(YEAR($N77)-YEAR($G77))*12+MONTH($N77)-MONTH($G77)+IF(DAY($N77)&gt;=DAY($G77),0,-1)))),"")))</f>
        <v/>
      </c>
      <c r="P77" s="36">
        <f>IF($A77="","",IF(OR($H77="",$I77=""),"",IFERROR(IF(OR($H77&lt;=0,$I77&gt;$H77),"",$H77-$I77),"")))</f>
        <v/>
      </c>
      <c r="Q77" s="36">
        <f>IF($A77="","",IF(OR($H77="",$I77="",$J77="",$K77="",$O77="",$H77&lt;=0,$I77&gt;$H77),"",IFERROR(IF($K77="Straight-Line",$P77*$O77/($J77*12),IF($K77="Double-Declining",$H77-MAX($I77,$H77*(1-2/($J77*12))^$O77),"")),"")))</f>
        <v/>
      </c>
      <c r="R77" s="36">
        <f>IF($A77="","",IF(OR($H77="",$Q77=""),"",IFERROR(MAX($I77,$H77-$Q77),"")))</f>
        <v/>
      </c>
      <c r="S77" s="36">
        <f>IF($A77="","",IF(OR($Q77="",$R77="",$J77="",$O77=""),"",IF($N77&lt;$G77,"",IF($O77&gt;=$J77*12,0,IFERROR(IF($K77="Straight-Line",$P77/($J77*12),IF($K77="Double-Declining",MAX(0,MIN($R77-$I77,$R77*2/($J77*12))),"")),"")))))</f>
        <v/>
      </c>
      <c r="T77" s="29">
        <f>IF($A77="","",IF(COUNTIF($A$6:$A$105,$A77)&gt;1,"Check duplicate ID",IF(COUNTBLANK($B77:$L77)&gt;0,"Check required inputs",IF($H77&lt;=0,"Check cost",IF($I77&gt;$H77,"Check salvage value",IF($G77&lt;$F77,"Check service date",IF(AND($L77="Retired",$M77=""),"Check disposition date",IF(AND($L77&lt;&gt;"Retired",$M77&lt;&gt;""),"Check disposition/status",IF($L77="Held for Review","Human review",IF($N77&lt;$G77,"Before service",IF($O77&gt;=$J77*12,"Fully depreciated","Current")))))))))))</f>
        <v/>
      </c>
    </row>
    <row r="78">
      <c r="A78" s="19" t="n"/>
      <c r="B78" s="19" t="n"/>
      <c r="C78" s="19" t="n"/>
      <c r="D78" s="19" t="n"/>
      <c r="E78" s="19" t="n"/>
      <c r="F78" s="39" t="n"/>
      <c r="G78" s="39" t="n"/>
      <c r="H78" s="40" t="n"/>
      <c r="I78" s="40" t="n"/>
      <c r="J78" s="22" t="n"/>
      <c r="K78" s="23" t="n"/>
      <c r="L78" s="23" t="n"/>
      <c r="M78" s="39" t="n"/>
      <c r="N78" s="41">
        <f>IF($A78="","",IF(OR($G78="",Assumptions!$B$3=""),"",IFERROR(IF(AND($L78="Retired",$M78&lt;&gt;""),MIN(Assumptions!$B$3,$M78),Assumptions!$B$3),"")))</f>
        <v/>
      </c>
      <c r="O78" s="25">
        <f>IF($A78="","",IF(OR($G78="",$N78="",$J78=""),"",IFERROR(IF($N78&lt;$G78,0,MIN($J78*12,MAX(0,(YEAR($N78)-YEAR($G78))*12+MONTH($N78)-MONTH($G78)+IF(DAY($N78)&gt;=DAY($G78),0,-1)))),"")))</f>
        <v/>
      </c>
      <c r="P78" s="35">
        <f>IF($A78="","",IF(OR($H78="",$I78=""),"",IFERROR(IF(OR($H78&lt;=0,$I78&gt;$H78),"",$H78-$I78),"")))</f>
        <v/>
      </c>
      <c r="Q78" s="35">
        <f>IF($A78="","",IF(OR($H78="",$I78="",$J78="",$K78="",$O78="",$H78&lt;=0,$I78&gt;$H78),"",IFERROR(IF($K78="Straight-Line",$P78*$O78/($J78*12),IF($K78="Double-Declining",$H78-MAX($I78,$H78*(1-2/($J78*12))^$O78),"")),"")))</f>
        <v/>
      </c>
      <c r="R78" s="35">
        <f>IF($A78="","",IF(OR($H78="",$Q78=""),"",IFERROR(MAX($I78,$H78-$Q78),"")))</f>
        <v/>
      </c>
      <c r="S78" s="35">
        <f>IF($A78="","",IF(OR($Q78="",$R78="",$J78="",$O78=""),"",IF($N78&lt;$G78,"",IF($O78&gt;=$J78*12,0,IFERROR(IF($K78="Straight-Line",$P78/($J78*12),IF($K78="Double-Declining",MAX(0,MIN($R78-$I78,$R78*2/($J78*12))),"")),"")))))</f>
        <v/>
      </c>
      <c r="T78" s="26">
        <f>IF($A78="","",IF(COUNTIF($A$6:$A$105,$A78)&gt;1,"Check duplicate ID",IF(COUNTBLANK($B78:$L78)&gt;0,"Check required inputs",IF($H78&lt;=0,"Check cost",IF($I78&gt;$H78,"Check salvage value",IF($G78&lt;$F78,"Check service date",IF(AND($L78="Retired",$M78=""),"Check disposition date",IF(AND($L78&lt;&gt;"Retired",$M78&lt;&gt;""),"Check disposition/status",IF($L78="Held for Review","Human review",IF($N78&lt;$G78,"Before service",IF($O78&gt;=$J78*12,"Fully depreciated","Current")))))))))))</f>
        <v/>
      </c>
    </row>
    <row r="79">
      <c r="A79" s="19" t="n"/>
      <c r="B79" s="19" t="n"/>
      <c r="C79" s="19" t="n"/>
      <c r="D79" s="19" t="n"/>
      <c r="E79" s="19" t="n"/>
      <c r="F79" s="39" t="n"/>
      <c r="G79" s="39" t="n"/>
      <c r="H79" s="40" t="n"/>
      <c r="I79" s="40" t="n"/>
      <c r="J79" s="22" t="n"/>
      <c r="K79" s="23" t="n"/>
      <c r="L79" s="23" t="n"/>
      <c r="M79" s="39" t="n"/>
      <c r="N79" s="42">
        <f>IF($A79="","",IF(OR($G79="",Assumptions!$B$3=""),"",IFERROR(IF(AND($L79="Retired",$M79&lt;&gt;""),MIN(Assumptions!$B$3,$M79),Assumptions!$B$3),"")))</f>
        <v/>
      </c>
      <c r="O79" s="28">
        <f>IF($A79="","",IF(OR($G79="",$N79="",$J79=""),"",IFERROR(IF($N79&lt;$G79,0,MIN($J79*12,MAX(0,(YEAR($N79)-YEAR($G79))*12+MONTH($N79)-MONTH($G79)+IF(DAY($N79)&gt;=DAY($G79),0,-1)))),"")))</f>
        <v/>
      </c>
      <c r="P79" s="36">
        <f>IF($A79="","",IF(OR($H79="",$I79=""),"",IFERROR(IF(OR($H79&lt;=0,$I79&gt;$H79),"",$H79-$I79),"")))</f>
        <v/>
      </c>
      <c r="Q79" s="36">
        <f>IF($A79="","",IF(OR($H79="",$I79="",$J79="",$K79="",$O79="",$H79&lt;=0,$I79&gt;$H79),"",IFERROR(IF($K79="Straight-Line",$P79*$O79/($J79*12),IF($K79="Double-Declining",$H79-MAX($I79,$H79*(1-2/($J79*12))^$O79),"")),"")))</f>
        <v/>
      </c>
      <c r="R79" s="36">
        <f>IF($A79="","",IF(OR($H79="",$Q79=""),"",IFERROR(MAX($I79,$H79-$Q79),"")))</f>
        <v/>
      </c>
      <c r="S79" s="36">
        <f>IF($A79="","",IF(OR($Q79="",$R79="",$J79="",$O79=""),"",IF($N79&lt;$G79,"",IF($O79&gt;=$J79*12,0,IFERROR(IF($K79="Straight-Line",$P79/($J79*12),IF($K79="Double-Declining",MAX(0,MIN($R79-$I79,$R79*2/($J79*12))),"")),"")))))</f>
        <v/>
      </c>
      <c r="T79" s="29">
        <f>IF($A79="","",IF(COUNTIF($A$6:$A$105,$A79)&gt;1,"Check duplicate ID",IF(COUNTBLANK($B79:$L79)&gt;0,"Check required inputs",IF($H79&lt;=0,"Check cost",IF($I79&gt;$H79,"Check salvage value",IF($G79&lt;$F79,"Check service date",IF(AND($L79="Retired",$M79=""),"Check disposition date",IF(AND($L79&lt;&gt;"Retired",$M79&lt;&gt;""),"Check disposition/status",IF($L79="Held for Review","Human review",IF($N79&lt;$G79,"Before service",IF($O79&gt;=$J79*12,"Fully depreciated","Current")))))))))))</f>
        <v/>
      </c>
    </row>
    <row r="80">
      <c r="A80" s="19" t="n"/>
      <c r="B80" s="19" t="n"/>
      <c r="C80" s="19" t="n"/>
      <c r="D80" s="19" t="n"/>
      <c r="E80" s="19" t="n"/>
      <c r="F80" s="39" t="n"/>
      <c r="G80" s="39" t="n"/>
      <c r="H80" s="40" t="n"/>
      <c r="I80" s="40" t="n"/>
      <c r="J80" s="22" t="n"/>
      <c r="K80" s="23" t="n"/>
      <c r="L80" s="23" t="n"/>
      <c r="M80" s="39" t="n"/>
      <c r="N80" s="41">
        <f>IF($A80="","",IF(OR($G80="",Assumptions!$B$3=""),"",IFERROR(IF(AND($L80="Retired",$M80&lt;&gt;""),MIN(Assumptions!$B$3,$M80),Assumptions!$B$3),"")))</f>
        <v/>
      </c>
      <c r="O80" s="25">
        <f>IF($A80="","",IF(OR($G80="",$N80="",$J80=""),"",IFERROR(IF($N80&lt;$G80,0,MIN($J80*12,MAX(0,(YEAR($N80)-YEAR($G80))*12+MONTH($N80)-MONTH($G80)+IF(DAY($N80)&gt;=DAY($G80),0,-1)))),"")))</f>
        <v/>
      </c>
      <c r="P80" s="35">
        <f>IF($A80="","",IF(OR($H80="",$I80=""),"",IFERROR(IF(OR($H80&lt;=0,$I80&gt;$H80),"",$H80-$I80),"")))</f>
        <v/>
      </c>
      <c r="Q80" s="35">
        <f>IF($A80="","",IF(OR($H80="",$I80="",$J80="",$K80="",$O80="",$H80&lt;=0,$I80&gt;$H80),"",IFERROR(IF($K80="Straight-Line",$P80*$O80/($J80*12),IF($K80="Double-Declining",$H80-MAX($I80,$H80*(1-2/($J80*12))^$O80),"")),"")))</f>
        <v/>
      </c>
      <c r="R80" s="35">
        <f>IF($A80="","",IF(OR($H80="",$Q80=""),"",IFERROR(MAX($I80,$H80-$Q80),"")))</f>
        <v/>
      </c>
      <c r="S80" s="35">
        <f>IF($A80="","",IF(OR($Q80="",$R80="",$J80="",$O80=""),"",IF($N80&lt;$G80,"",IF($O80&gt;=$J80*12,0,IFERROR(IF($K80="Straight-Line",$P80/($J80*12),IF($K80="Double-Declining",MAX(0,MIN($R80-$I80,$R80*2/($J80*12))),"")),"")))))</f>
        <v/>
      </c>
      <c r="T80" s="26">
        <f>IF($A80="","",IF(COUNTIF($A$6:$A$105,$A80)&gt;1,"Check duplicate ID",IF(COUNTBLANK($B80:$L80)&gt;0,"Check required inputs",IF($H80&lt;=0,"Check cost",IF($I80&gt;$H80,"Check salvage value",IF($G80&lt;$F80,"Check service date",IF(AND($L80="Retired",$M80=""),"Check disposition date",IF(AND($L80&lt;&gt;"Retired",$M80&lt;&gt;""),"Check disposition/status",IF($L80="Held for Review","Human review",IF($N80&lt;$G80,"Before service",IF($O80&gt;=$J80*12,"Fully depreciated","Current")))))))))))</f>
        <v/>
      </c>
    </row>
    <row r="81">
      <c r="A81" s="19" t="n"/>
      <c r="B81" s="19" t="n"/>
      <c r="C81" s="19" t="n"/>
      <c r="D81" s="19" t="n"/>
      <c r="E81" s="19" t="n"/>
      <c r="F81" s="39" t="n"/>
      <c r="G81" s="39" t="n"/>
      <c r="H81" s="40" t="n"/>
      <c r="I81" s="40" t="n"/>
      <c r="J81" s="22" t="n"/>
      <c r="K81" s="23" t="n"/>
      <c r="L81" s="23" t="n"/>
      <c r="M81" s="39" t="n"/>
      <c r="N81" s="42">
        <f>IF($A81="","",IF(OR($G81="",Assumptions!$B$3=""),"",IFERROR(IF(AND($L81="Retired",$M81&lt;&gt;""),MIN(Assumptions!$B$3,$M81),Assumptions!$B$3),"")))</f>
        <v/>
      </c>
      <c r="O81" s="28">
        <f>IF($A81="","",IF(OR($G81="",$N81="",$J81=""),"",IFERROR(IF($N81&lt;$G81,0,MIN($J81*12,MAX(0,(YEAR($N81)-YEAR($G81))*12+MONTH($N81)-MONTH($G81)+IF(DAY($N81)&gt;=DAY($G81),0,-1)))),"")))</f>
        <v/>
      </c>
      <c r="P81" s="36">
        <f>IF($A81="","",IF(OR($H81="",$I81=""),"",IFERROR(IF(OR($H81&lt;=0,$I81&gt;$H81),"",$H81-$I81),"")))</f>
        <v/>
      </c>
      <c r="Q81" s="36">
        <f>IF($A81="","",IF(OR($H81="",$I81="",$J81="",$K81="",$O81="",$H81&lt;=0,$I81&gt;$H81),"",IFERROR(IF($K81="Straight-Line",$P81*$O81/($J81*12),IF($K81="Double-Declining",$H81-MAX($I81,$H81*(1-2/($J81*12))^$O81),"")),"")))</f>
        <v/>
      </c>
      <c r="R81" s="36">
        <f>IF($A81="","",IF(OR($H81="",$Q81=""),"",IFERROR(MAX($I81,$H81-$Q81),"")))</f>
        <v/>
      </c>
      <c r="S81" s="36">
        <f>IF($A81="","",IF(OR($Q81="",$R81="",$J81="",$O81=""),"",IF($N81&lt;$G81,"",IF($O81&gt;=$J81*12,0,IFERROR(IF($K81="Straight-Line",$P81/($J81*12),IF($K81="Double-Declining",MAX(0,MIN($R81-$I81,$R81*2/($J81*12))),"")),"")))))</f>
        <v/>
      </c>
      <c r="T81" s="29">
        <f>IF($A81="","",IF(COUNTIF($A$6:$A$105,$A81)&gt;1,"Check duplicate ID",IF(COUNTBLANK($B81:$L81)&gt;0,"Check required inputs",IF($H81&lt;=0,"Check cost",IF($I81&gt;$H81,"Check salvage value",IF($G81&lt;$F81,"Check service date",IF(AND($L81="Retired",$M81=""),"Check disposition date",IF(AND($L81&lt;&gt;"Retired",$M81&lt;&gt;""),"Check disposition/status",IF($L81="Held for Review","Human review",IF($N81&lt;$G81,"Before service",IF($O81&gt;=$J81*12,"Fully depreciated","Current")))))))))))</f>
        <v/>
      </c>
    </row>
    <row r="82">
      <c r="A82" s="19" t="n"/>
      <c r="B82" s="19" t="n"/>
      <c r="C82" s="19" t="n"/>
      <c r="D82" s="19" t="n"/>
      <c r="E82" s="19" t="n"/>
      <c r="F82" s="39" t="n"/>
      <c r="G82" s="39" t="n"/>
      <c r="H82" s="40" t="n"/>
      <c r="I82" s="40" t="n"/>
      <c r="J82" s="22" t="n"/>
      <c r="K82" s="23" t="n"/>
      <c r="L82" s="23" t="n"/>
      <c r="M82" s="39" t="n"/>
      <c r="N82" s="41">
        <f>IF($A82="","",IF(OR($G82="",Assumptions!$B$3=""),"",IFERROR(IF(AND($L82="Retired",$M82&lt;&gt;""),MIN(Assumptions!$B$3,$M82),Assumptions!$B$3),"")))</f>
        <v/>
      </c>
      <c r="O82" s="25">
        <f>IF($A82="","",IF(OR($G82="",$N82="",$J82=""),"",IFERROR(IF($N82&lt;$G82,0,MIN($J82*12,MAX(0,(YEAR($N82)-YEAR($G82))*12+MONTH($N82)-MONTH($G82)+IF(DAY($N82)&gt;=DAY($G82),0,-1)))),"")))</f>
        <v/>
      </c>
      <c r="P82" s="35">
        <f>IF($A82="","",IF(OR($H82="",$I82=""),"",IFERROR(IF(OR($H82&lt;=0,$I82&gt;$H82),"",$H82-$I82),"")))</f>
        <v/>
      </c>
      <c r="Q82" s="35">
        <f>IF($A82="","",IF(OR($H82="",$I82="",$J82="",$K82="",$O82="",$H82&lt;=0,$I82&gt;$H82),"",IFERROR(IF($K82="Straight-Line",$P82*$O82/($J82*12),IF($K82="Double-Declining",$H82-MAX($I82,$H82*(1-2/($J82*12))^$O82),"")),"")))</f>
        <v/>
      </c>
      <c r="R82" s="35">
        <f>IF($A82="","",IF(OR($H82="",$Q82=""),"",IFERROR(MAX($I82,$H82-$Q82),"")))</f>
        <v/>
      </c>
      <c r="S82" s="35">
        <f>IF($A82="","",IF(OR($Q82="",$R82="",$J82="",$O82=""),"",IF($N82&lt;$G82,"",IF($O82&gt;=$J82*12,0,IFERROR(IF($K82="Straight-Line",$P82/($J82*12),IF($K82="Double-Declining",MAX(0,MIN($R82-$I82,$R82*2/($J82*12))),"")),"")))))</f>
        <v/>
      </c>
      <c r="T82" s="26">
        <f>IF($A82="","",IF(COUNTIF($A$6:$A$105,$A82)&gt;1,"Check duplicate ID",IF(COUNTBLANK($B82:$L82)&gt;0,"Check required inputs",IF($H82&lt;=0,"Check cost",IF($I82&gt;$H82,"Check salvage value",IF($G82&lt;$F82,"Check service date",IF(AND($L82="Retired",$M82=""),"Check disposition date",IF(AND($L82&lt;&gt;"Retired",$M82&lt;&gt;""),"Check disposition/status",IF($L82="Held for Review","Human review",IF($N82&lt;$G82,"Before service",IF($O82&gt;=$J82*12,"Fully depreciated","Current")))))))))))</f>
        <v/>
      </c>
    </row>
    <row r="83">
      <c r="A83" s="19" t="n"/>
      <c r="B83" s="19" t="n"/>
      <c r="C83" s="19" t="n"/>
      <c r="D83" s="19" t="n"/>
      <c r="E83" s="19" t="n"/>
      <c r="F83" s="39" t="n"/>
      <c r="G83" s="39" t="n"/>
      <c r="H83" s="40" t="n"/>
      <c r="I83" s="40" t="n"/>
      <c r="J83" s="22" t="n"/>
      <c r="K83" s="23" t="n"/>
      <c r="L83" s="23" t="n"/>
      <c r="M83" s="39" t="n"/>
      <c r="N83" s="42">
        <f>IF($A83="","",IF(OR($G83="",Assumptions!$B$3=""),"",IFERROR(IF(AND($L83="Retired",$M83&lt;&gt;""),MIN(Assumptions!$B$3,$M83),Assumptions!$B$3),"")))</f>
        <v/>
      </c>
      <c r="O83" s="28">
        <f>IF($A83="","",IF(OR($G83="",$N83="",$J83=""),"",IFERROR(IF($N83&lt;$G83,0,MIN($J83*12,MAX(0,(YEAR($N83)-YEAR($G83))*12+MONTH($N83)-MONTH($G83)+IF(DAY($N83)&gt;=DAY($G83),0,-1)))),"")))</f>
        <v/>
      </c>
      <c r="P83" s="36">
        <f>IF($A83="","",IF(OR($H83="",$I83=""),"",IFERROR(IF(OR($H83&lt;=0,$I83&gt;$H83),"",$H83-$I83),"")))</f>
        <v/>
      </c>
      <c r="Q83" s="36">
        <f>IF($A83="","",IF(OR($H83="",$I83="",$J83="",$K83="",$O83="",$H83&lt;=0,$I83&gt;$H83),"",IFERROR(IF($K83="Straight-Line",$P83*$O83/($J83*12),IF($K83="Double-Declining",$H83-MAX($I83,$H83*(1-2/($J83*12))^$O83),"")),"")))</f>
        <v/>
      </c>
      <c r="R83" s="36">
        <f>IF($A83="","",IF(OR($H83="",$Q83=""),"",IFERROR(MAX($I83,$H83-$Q83),"")))</f>
        <v/>
      </c>
      <c r="S83" s="36">
        <f>IF($A83="","",IF(OR($Q83="",$R83="",$J83="",$O83=""),"",IF($N83&lt;$G83,"",IF($O83&gt;=$J83*12,0,IFERROR(IF($K83="Straight-Line",$P83/($J83*12),IF($K83="Double-Declining",MAX(0,MIN($R83-$I83,$R83*2/($J83*12))),"")),"")))))</f>
        <v/>
      </c>
      <c r="T83" s="29">
        <f>IF($A83="","",IF(COUNTIF($A$6:$A$105,$A83)&gt;1,"Check duplicate ID",IF(COUNTBLANK($B83:$L83)&gt;0,"Check required inputs",IF($H83&lt;=0,"Check cost",IF($I83&gt;$H83,"Check salvage value",IF($G83&lt;$F83,"Check service date",IF(AND($L83="Retired",$M83=""),"Check disposition date",IF(AND($L83&lt;&gt;"Retired",$M83&lt;&gt;""),"Check disposition/status",IF($L83="Held for Review","Human review",IF($N83&lt;$G83,"Before service",IF($O83&gt;=$J83*12,"Fully depreciated","Current")))))))))))</f>
        <v/>
      </c>
    </row>
    <row r="84">
      <c r="A84" s="19" t="n"/>
      <c r="B84" s="19" t="n"/>
      <c r="C84" s="19" t="n"/>
      <c r="D84" s="19" t="n"/>
      <c r="E84" s="19" t="n"/>
      <c r="F84" s="39" t="n"/>
      <c r="G84" s="39" t="n"/>
      <c r="H84" s="40" t="n"/>
      <c r="I84" s="40" t="n"/>
      <c r="J84" s="22" t="n"/>
      <c r="K84" s="23" t="n"/>
      <c r="L84" s="23" t="n"/>
      <c r="M84" s="39" t="n"/>
      <c r="N84" s="41">
        <f>IF($A84="","",IF(OR($G84="",Assumptions!$B$3=""),"",IFERROR(IF(AND($L84="Retired",$M84&lt;&gt;""),MIN(Assumptions!$B$3,$M84),Assumptions!$B$3),"")))</f>
        <v/>
      </c>
      <c r="O84" s="25">
        <f>IF($A84="","",IF(OR($G84="",$N84="",$J84=""),"",IFERROR(IF($N84&lt;$G84,0,MIN($J84*12,MAX(0,(YEAR($N84)-YEAR($G84))*12+MONTH($N84)-MONTH($G84)+IF(DAY($N84)&gt;=DAY($G84),0,-1)))),"")))</f>
        <v/>
      </c>
      <c r="P84" s="35">
        <f>IF($A84="","",IF(OR($H84="",$I84=""),"",IFERROR(IF(OR($H84&lt;=0,$I84&gt;$H84),"",$H84-$I84),"")))</f>
        <v/>
      </c>
      <c r="Q84" s="35">
        <f>IF($A84="","",IF(OR($H84="",$I84="",$J84="",$K84="",$O84="",$H84&lt;=0,$I84&gt;$H84),"",IFERROR(IF($K84="Straight-Line",$P84*$O84/($J84*12),IF($K84="Double-Declining",$H84-MAX($I84,$H84*(1-2/($J84*12))^$O84),"")),"")))</f>
        <v/>
      </c>
      <c r="R84" s="35">
        <f>IF($A84="","",IF(OR($H84="",$Q84=""),"",IFERROR(MAX($I84,$H84-$Q84),"")))</f>
        <v/>
      </c>
      <c r="S84" s="35">
        <f>IF($A84="","",IF(OR($Q84="",$R84="",$J84="",$O84=""),"",IF($N84&lt;$G84,"",IF($O84&gt;=$J84*12,0,IFERROR(IF($K84="Straight-Line",$P84/($J84*12),IF($K84="Double-Declining",MAX(0,MIN($R84-$I84,$R84*2/($J84*12))),"")),"")))))</f>
        <v/>
      </c>
      <c r="T84" s="26">
        <f>IF($A84="","",IF(COUNTIF($A$6:$A$105,$A84)&gt;1,"Check duplicate ID",IF(COUNTBLANK($B84:$L84)&gt;0,"Check required inputs",IF($H84&lt;=0,"Check cost",IF($I84&gt;$H84,"Check salvage value",IF($G84&lt;$F84,"Check service date",IF(AND($L84="Retired",$M84=""),"Check disposition date",IF(AND($L84&lt;&gt;"Retired",$M84&lt;&gt;""),"Check disposition/status",IF($L84="Held for Review","Human review",IF($N84&lt;$G84,"Before service",IF($O84&gt;=$J84*12,"Fully depreciated","Current")))))))))))</f>
        <v/>
      </c>
    </row>
    <row r="85">
      <c r="A85" s="19" t="n"/>
      <c r="B85" s="19" t="n"/>
      <c r="C85" s="19" t="n"/>
      <c r="D85" s="19" t="n"/>
      <c r="E85" s="19" t="n"/>
      <c r="F85" s="39" t="n"/>
      <c r="G85" s="39" t="n"/>
      <c r="H85" s="40" t="n"/>
      <c r="I85" s="40" t="n"/>
      <c r="J85" s="22" t="n"/>
      <c r="K85" s="23" t="n"/>
      <c r="L85" s="23" t="n"/>
      <c r="M85" s="39" t="n"/>
      <c r="N85" s="42">
        <f>IF($A85="","",IF(OR($G85="",Assumptions!$B$3=""),"",IFERROR(IF(AND($L85="Retired",$M85&lt;&gt;""),MIN(Assumptions!$B$3,$M85),Assumptions!$B$3),"")))</f>
        <v/>
      </c>
      <c r="O85" s="28">
        <f>IF($A85="","",IF(OR($G85="",$N85="",$J85=""),"",IFERROR(IF($N85&lt;$G85,0,MIN($J85*12,MAX(0,(YEAR($N85)-YEAR($G85))*12+MONTH($N85)-MONTH($G85)+IF(DAY($N85)&gt;=DAY($G85),0,-1)))),"")))</f>
        <v/>
      </c>
      <c r="P85" s="36">
        <f>IF($A85="","",IF(OR($H85="",$I85=""),"",IFERROR(IF(OR($H85&lt;=0,$I85&gt;$H85),"",$H85-$I85),"")))</f>
        <v/>
      </c>
      <c r="Q85" s="36">
        <f>IF($A85="","",IF(OR($H85="",$I85="",$J85="",$K85="",$O85="",$H85&lt;=0,$I85&gt;$H85),"",IFERROR(IF($K85="Straight-Line",$P85*$O85/($J85*12),IF($K85="Double-Declining",$H85-MAX($I85,$H85*(1-2/($J85*12))^$O85),"")),"")))</f>
        <v/>
      </c>
      <c r="R85" s="36">
        <f>IF($A85="","",IF(OR($H85="",$Q85=""),"",IFERROR(MAX($I85,$H85-$Q85),"")))</f>
        <v/>
      </c>
      <c r="S85" s="36">
        <f>IF($A85="","",IF(OR($Q85="",$R85="",$J85="",$O85=""),"",IF($N85&lt;$G85,"",IF($O85&gt;=$J85*12,0,IFERROR(IF($K85="Straight-Line",$P85/($J85*12),IF($K85="Double-Declining",MAX(0,MIN($R85-$I85,$R85*2/($J85*12))),"")),"")))))</f>
        <v/>
      </c>
      <c r="T85" s="29">
        <f>IF($A85="","",IF(COUNTIF($A$6:$A$105,$A85)&gt;1,"Check duplicate ID",IF(COUNTBLANK($B85:$L85)&gt;0,"Check required inputs",IF($H85&lt;=0,"Check cost",IF($I85&gt;$H85,"Check salvage value",IF($G85&lt;$F85,"Check service date",IF(AND($L85="Retired",$M85=""),"Check disposition date",IF(AND($L85&lt;&gt;"Retired",$M85&lt;&gt;""),"Check disposition/status",IF($L85="Held for Review","Human review",IF($N85&lt;$G85,"Before service",IF($O85&gt;=$J85*12,"Fully depreciated","Current")))))))))))</f>
        <v/>
      </c>
    </row>
    <row r="86">
      <c r="A86" s="19" t="n"/>
      <c r="B86" s="19" t="n"/>
      <c r="C86" s="19" t="n"/>
      <c r="D86" s="19" t="n"/>
      <c r="E86" s="19" t="n"/>
      <c r="F86" s="39" t="n"/>
      <c r="G86" s="39" t="n"/>
      <c r="H86" s="40" t="n"/>
      <c r="I86" s="40" t="n"/>
      <c r="J86" s="22" t="n"/>
      <c r="K86" s="23" t="n"/>
      <c r="L86" s="23" t="n"/>
      <c r="M86" s="39" t="n"/>
      <c r="N86" s="41">
        <f>IF($A86="","",IF(OR($G86="",Assumptions!$B$3=""),"",IFERROR(IF(AND($L86="Retired",$M86&lt;&gt;""),MIN(Assumptions!$B$3,$M86),Assumptions!$B$3),"")))</f>
        <v/>
      </c>
      <c r="O86" s="25">
        <f>IF($A86="","",IF(OR($G86="",$N86="",$J86=""),"",IFERROR(IF($N86&lt;$G86,0,MIN($J86*12,MAX(0,(YEAR($N86)-YEAR($G86))*12+MONTH($N86)-MONTH($G86)+IF(DAY($N86)&gt;=DAY($G86),0,-1)))),"")))</f>
        <v/>
      </c>
      <c r="P86" s="35">
        <f>IF($A86="","",IF(OR($H86="",$I86=""),"",IFERROR(IF(OR($H86&lt;=0,$I86&gt;$H86),"",$H86-$I86),"")))</f>
        <v/>
      </c>
      <c r="Q86" s="35">
        <f>IF($A86="","",IF(OR($H86="",$I86="",$J86="",$K86="",$O86="",$H86&lt;=0,$I86&gt;$H86),"",IFERROR(IF($K86="Straight-Line",$P86*$O86/($J86*12),IF($K86="Double-Declining",$H86-MAX($I86,$H86*(1-2/($J86*12))^$O86),"")),"")))</f>
        <v/>
      </c>
      <c r="R86" s="35">
        <f>IF($A86="","",IF(OR($H86="",$Q86=""),"",IFERROR(MAX($I86,$H86-$Q86),"")))</f>
        <v/>
      </c>
      <c r="S86" s="35">
        <f>IF($A86="","",IF(OR($Q86="",$R86="",$J86="",$O86=""),"",IF($N86&lt;$G86,"",IF($O86&gt;=$J86*12,0,IFERROR(IF($K86="Straight-Line",$P86/($J86*12),IF($K86="Double-Declining",MAX(0,MIN($R86-$I86,$R86*2/($J86*12))),"")),"")))))</f>
        <v/>
      </c>
      <c r="T86" s="26">
        <f>IF($A86="","",IF(COUNTIF($A$6:$A$105,$A86)&gt;1,"Check duplicate ID",IF(COUNTBLANK($B86:$L86)&gt;0,"Check required inputs",IF($H86&lt;=0,"Check cost",IF($I86&gt;$H86,"Check salvage value",IF($G86&lt;$F86,"Check service date",IF(AND($L86="Retired",$M86=""),"Check disposition date",IF(AND($L86&lt;&gt;"Retired",$M86&lt;&gt;""),"Check disposition/status",IF($L86="Held for Review","Human review",IF($N86&lt;$G86,"Before service",IF($O86&gt;=$J86*12,"Fully depreciated","Current")))))))))))</f>
        <v/>
      </c>
    </row>
    <row r="87">
      <c r="A87" s="19" t="n"/>
      <c r="B87" s="19" t="n"/>
      <c r="C87" s="19" t="n"/>
      <c r="D87" s="19" t="n"/>
      <c r="E87" s="19" t="n"/>
      <c r="F87" s="39" t="n"/>
      <c r="G87" s="39" t="n"/>
      <c r="H87" s="40" t="n"/>
      <c r="I87" s="40" t="n"/>
      <c r="J87" s="22" t="n"/>
      <c r="K87" s="23" t="n"/>
      <c r="L87" s="23" t="n"/>
      <c r="M87" s="39" t="n"/>
      <c r="N87" s="42">
        <f>IF($A87="","",IF(OR($G87="",Assumptions!$B$3=""),"",IFERROR(IF(AND($L87="Retired",$M87&lt;&gt;""),MIN(Assumptions!$B$3,$M87),Assumptions!$B$3),"")))</f>
        <v/>
      </c>
      <c r="O87" s="28">
        <f>IF($A87="","",IF(OR($G87="",$N87="",$J87=""),"",IFERROR(IF($N87&lt;$G87,0,MIN($J87*12,MAX(0,(YEAR($N87)-YEAR($G87))*12+MONTH($N87)-MONTH($G87)+IF(DAY($N87)&gt;=DAY($G87),0,-1)))),"")))</f>
        <v/>
      </c>
      <c r="P87" s="36">
        <f>IF($A87="","",IF(OR($H87="",$I87=""),"",IFERROR(IF(OR($H87&lt;=0,$I87&gt;$H87),"",$H87-$I87),"")))</f>
        <v/>
      </c>
      <c r="Q87" s="36">
        <f>IF($A87="","",IF(OR($H87="",$I87="",$J87="",$K87="",$O87="",$H87&lt;=0,$I87&gt;$H87),"",IFERROR(IF($K87="Straight-Line",$P87*$O87/($J87*12),IF($K87="Double-Declining",$H87-MAX($I87,$H87*(1-2/($J87*12))^$O87),"")),"")))</f>
        <v/>
      </c>
      <c r="R87" s="36">
        <f>IF($A87="","",IF(OR($H87="",$Q87=""),"",IFERROR(MAX($I87,$H87-$Q87),"")))</f>
        <v/>
      </c>
      <c r="S87" s="36">
        <f>IF($A87="","",IF(OR($Q87="",$R87="",$J87="",$O87=""),"",IF($N87&lt;$G87,"",IF($O87&gt;=$J87*12,0,IFERROR(IF($K87="Straight-Line",$P87/($J87*12),IF($K87="Double-Declining",MAX(0,MIN($R87-$I87,$R87*2/($J87*12))),"")),"")))))</f>
        <v/>
      </c>
      <c r="T87" s="29">
        <f>IF($A87="","",IF(COUNTIF($A$6:$A$105,$A87)&gt;1,"Check duplicate ID",IF(COUNTBLANK($B87:$L87)&gt;0,"Check required inputs",IF($H87&lt;=0,"Check cost",IF($I87&gt;$H87,"Check salvage value",IF($G87&lt;$F87,"Check service date",IF(AND($L87="Retired",$M87=""),"Check disposition date",IF(AND($L87&lt;&gt;"Retired",$M87&lt;&gt;""),"Check disposition/status",IF($L87="Held for Review","Human review",IF($N87&lt;$G87,"Before service",IF($O87&gt;=$J87*12,"Fully depreciated","Current")))))))))))</f>
        <v/>
      </c>
    </row>
    <row r="88">
      <c r="A88" s="19" t="n"/>
      <c r="B88" s="19" t="n"/>
      <c r="C88" s="19" t="n"/>
      <c r="D88" s="19" t="n"/>
      <c r="E88" s="19" t="n"/>
      <c r="F88" s="39" t="n"/>
      <c r="G88" s="39" t="n"/>
      <c r="H88" s="40" t="n"/>
      <c r="I88" s="40" t="n"/>
      <c r="J88" s="22" t="n"/>
      <c r="K88" s="23" t="n"/>
      <c r="L88" s="23" t="n"/>
      <c r="M88" s="39" t="n"/>
      <c r="N88" s="41">
        <f>IF($A88="","",IF(OR($G88="",Assumptions!$B$3=""),"",IFERROR(IF(AND($L88="Retired",$M88&lt;&gt;""),MIN(Assumptions!$B$3,$M88),Assumptions!$B$3),"")))</f>
        <v/>
      </c>
      <c r="O88" s="25">
        <f>IF($A88="","",IF(OR($G88="",$N88="",$J88=""),"",IFERROR(IF($N88&lt;$G88,0,MIN($J88*12,MAX(0,(YEAR($N88)-YEAR($G88))*12+MONTH($N88)-MONTH($G88)+IF(DAY($N88)&gt;=DAY($G88),0,-1)))),"")))</f>
        <v/>
      </c>
      <c r="P88" s="35">
        <f>IF($A88="","",IF(OR($H88="",$I88=""),"",IFERROR(IF(OR($H88&lt;=0,$I88&gt;$H88),"",$H88-$I88),"")))</f>
        <v/>
      </c>
      <c r="Q88" s="35">
        <f>IF($A88="","",IF(OR($H88="",$I88="",$J88="",$K88="",$O88="",$H88&lt;=0,$I88&gt;$H88),"",IFERROR(IF($K88="Straight-Line",$P88*$O88/($J88*12),IF($K88="Double-Declining",$H88-MAX($I88,$H88*(1-2/($J88*12))^$O88),"")),"")))</f>
        <v/>
      </c>
      <c r="R88" s="35">
        <f>IF($A88="","",IF(OR($H88="",$Q88=""),"",IFERROR(MAX($I88,$H88-$Q88),"")))</f>
        <v/>
      </c>
      <c r="S88" s="35">
        <f>IF($A88="","",IF(OR($Q88="",$R88="",$J88="",$O88=""),"",IF($N88&lt;$G88,"",IF($O88&gt;=$J88*12,0,IFERROR(IF($K88="Straight-Line",$P88/($J88*12),IF($K88="Double-Declining",MAX(0,MIN($R88-$I88,$R88*2/($J88*12))),"")),"")))))</f>
        <v/>
      </c>
      <c r="T88" s="26">
        <f>IF($A88="","",IF(COUNTIF($A$6:$A$105,$A88)&gt;1,"Check duplicate ID",IF(COUNTBLANK($B88:$L88)&gt;0,"Check required inputs",IF($H88&lt;=0,"Check cost",IF($I88&gt;$H88,"Check salvage value",IF($G88&lt;$F88,"Check service date",IF(AND($L88="Retired",$M88=""),"Check disposition date",IF(AND($L88&lt;&gt;"Retired",$M88&lt;&gt;""),"Check disposition/status",IF($L88="Held for Review","Human review",IF($N88&lt;$G88,"Before service",IF($O88&gt;=$J88*12,"Fully depreciated","Current")))))))))))</f>
        <v/>
      </c>
    </row>
    <row r="89">
      <c r="A89" s="19" t="n"/>
      <c r="B89" s="19" t="n"/>
      <c r="C89" s="19" t="n"/>
      <c r="D89" s="19" t="n"/>
      <c r="E89" s="19" t="n"/>
      <c r="F89" s="39" t="n"/>
      <c r="G89" s="39" t="n"/>
      <c r="H89" s="40" t="n"/>
      <c r="I89" s="40" t="n"/>
      <c r="J89" s="22" t="n"/>
      <c r="K89" s="23" t="n"/>
      <c r="L89" s="23" t="n"/>
      <c r="M89" s="39" t="n"/>
      <c r="N89" s="42">
        <f>IF($A89="","",IF(OR($G89="",Assumptions!$B$3=""),"",IFERROR(IF(AND($L89="Retired",$M89&lt;&gt;""),MIN(Assumptions!$B$3,$M89),Assumptions!$B$3),"")))</f>
        <v/>
      </c>
      <c r="O89" s="28">
        <f>IF($A89="","",IF(OR($G89="",$N89="",$J89=""),"",IFERROR(IF($N89&lt;$G89,0,MIN($J89*12,MAX(0,(YEAR($N89)-YEAR($G89))*12+MONTH($N89)-MONTH($G89)+IF(DAY($N89)&gt;=DAY($G89),0,-1)))),"")))</f>
        <v/>
      </c>
      <c r="P89" s="36">
        <f>IF($A89="","",IF(OR($H89="",$I89=""),"",IFERROR(IF(OR($H89&lt;=0,$I89&gt;$H89),"",$H89-$I89),"")))</f>
        <v/>
      </c>
      <c r="Q89" s="36">
        <f>IF($A89="","",IF(OR($H89="",$I89="",$J89="",$K89="",$O89="",$H89&lt;=0,$I89&gt;$H89),"",IFERROR(IF($K89="Straight-Line",$P89*$O89/($J89*12),IF($K89="Double-Declining",$H89-MAX($I89,$H89*(1-2/($J89*12))^$O89),"")),"")))</f>
        <v/>
      </c>
      <c r="R89" s="36">
        <f>IF($A89="","",IF(OR($H89="",$Q89=""),"",IFERROR(MAX($I89,$H89-$Q89),"")))</f>
        <v/>
      </c>
      <c r="S89" s="36">
        <f>IF($A89="","",IF(OR($Q89="",$R89="",$J89="",$O89=""),"",IF($N89&lt;$G89,"",IF($O89&gt;=$J89*12,0,IFERROR(IF($K89="Straight-Line",$P89/($J89*12),IF($K89="Double-Declining",MAX(0,MIN($R89-$I89,$R89*2/($J89*12))),"")),"")))))</f>
        <v/>
      </c>
      <c r="T89" s="29">
        <f>IF($A89="","",IF(COUNTIF($A$6:$A$105,$A89)&gt;1,"Check duplicate ID",IF(COUNTBLANK($B89:$L89)&gt;0,"Check required inputs",IF($H89&lt;=0,"Check cost",IF($I89&gt;$H89,"Check salvage value",IF($G89&lt;$F89,"Check service date",IF(AND($L89="Retired",$M89=""),"Check disposition date",IF(AND($L89&lt;&gt;"Retired",$M89&lt;&gt;""),"Check disposition/status",IF($L89="Held for Review","Human review",IF($N89&lt;$G89,"Before service",IF($O89&gt;=$J89*12,"Fully depreciated","Current")))))))))))</f>
        <v/>
      </c>
    </row>
    <row r="90">
      <c r="A90" s="19" t="n"/>
      <c r="B90" s="19" t="n"/>
      <c r="C90" s="19" t="n"/>
      <c r="D90" s="19" t="n"/>
      <c r="E90" s="19" t="n"/>
      <c r="F90" s="39" t="n"/>
      <c r="G90" s="39" t="n"/>
      <c r="H90" s="40" t="n"/>
      <c r="I90" s="40" t="n"/>
      <c r="J90" s="22" t="n"/>
      <c r="K90" s="23" t="n"/>
      <c r="L90" s="23" t="n"/>
      <c r="M90" s="39" t="n"/>
      <c r="N90" s="41">
        <f>IF($A90="","",IF(OR($G90="",Assumptions!$B$3=""),"",IFERROR(IF(AND($L90="Retired",$M90&lt;&gt;""),MIN(Assumptions!$B$3,$M90),Assumptions!$B$3),"")))</f>
        <v/>
      </c>
      <c r="O90" s="25">
        <f>IF($A90="","",IF(OR($G90="",$N90="",$J90=""),"",IFERROR(IF($N90&lt;$G90,0,MIN($J90*12,MAX(0,(YEAR($N90)-YEAR($G90))*12+MONTH($N90)-MONTH($G90)+IF(DAY($N90)&gt;=DAY($G90),0,-1)))),"")))</f>
        <v/>
      </c>
      <c r="P90" s="35">
        <f>IF($A90="","",IF(OR($H90="",$I90=""),"",IFERROR(IF(OR($H90&lt;=0,$I90&gt;$H90),"",$H90-$I90),"")))</f>
        <v/>
      </c>
      <c r="Q90" s="35">
        <f>IF($A90="","",IF(OR($H90="",$I90="",$J90="",$K90="",$O90="",$H90&lt;=0,$I90&gt;$H90),"",IFERROR(IF($K90="Straight-Line",$P90*$O90/($J90*12),IF($K90="Double-Declining",$H90-MAX($I90,$H90*(1-2/($J90*12))^$O90),"")),"")))</f>
        <v/>
      </c>
      <c r="R90" s="35">
        <f>IF($A90="","",IF(OR($H90="",$Q90=""),"",IFERROR(MAX($I90,$H90-$Q90),"")))</f>
        <v/>
      </c>
      <c r="S90" s="35">
        <f>IF($A90="","",IF(OR($Q90="",$R90="",$J90="",$O90=""),"",IF($N90&lt;$G90,"",IF($O90&gt;=$J90*12,0,IFERROR(IF($K90="Straight-Line",$P90/($J90*12),IF($K90="Double-Declining",MAX(0,MIN($R90-$I90,$R90*2/($J90*12))),"")),"")))))</f>
        <v/>
      </c>
      <c r="T90" s="26">
        <f>IF($A90="","",IF(COUNTIF($A$6:$A$105,$A90)&gt;1,"Check duplicate ID",IF(COUNTBLANK($B90:$L90)&gt;0,"Check required inputs",IF($H90&lt;=0,"Check cost",IF($I90&gt;$H90,"Check salvage value",IF($G90&lt;$F90,"Check service date",IF(AND($L90="Retired",$M90=""),"Check disposition date",IF(AND($L90&lt;&gt;"Retired",$M90&lt;&gt;""),"Check disposition/status",IF($L90="Held for Review","Human review",IF($N90&lt;$G90,"Before service",IF($O90&gt;=$J90*12,"Fully depreciated","Current")))))))))))</f>
        <v/>
      </c>
    </row>
    <row r="91">
      <c r="A91" s="19" t="n"/>
      <c r="B91" s="19" t="n"/>
      <c r="C91" s="19" t="n"/>
      <c r="D91" s="19" t="n"/>
      <c r="E91" s="19" t="n"/>
      <c r="F91" s="39" t="n"/>
      <c r="G91" s="39" t="n"/>
      <c r="H91" s="40" t="n"/>
      <c r="I91" s="40" t="n"/>
      <c r="J91" s="22" t="n"/>
      <c r="K91" s="23" t="n"/>
      <c r="L91" s="23" t="n"/>
      <c r="M91" s="39" t="n"/>
      <c r="N91" s="42">
        <f>IF($A91="","",IF(OR($G91="",Assumptions!$B$3=""),"",IFERROR(IF(AND($L91="Retired",$M91&lt;&gt;""),MIN(Assumptions!$B$3,$M91),Assumptions!$B$3),"")))</f>
        <v/>
      </c>
      <c r="O91" s="28">
        <f>IF($A91="","",IF(OR($G91="",$N91="",$J91=""),"",IFERROR(IF($N91&lt;$G91,0,MIN($J91*12,MAX(0,(YEAR($N91)-YEAR($G91))*12+MONTH($N91)-MONTH($G91)+IF(DAY($N91)&gt;=DAY($G91),0,-1)))),"")))</f>
        <v/>
      </c>
      <c r="P91" s="36">
        <f>IF($A91="","",IF(OR($H91="",$I91=""),"",IFERROR(IF(OR($H91&lt;=0,$I91&gt;$H91),"",$H91-$I91),"")))</f>
        <v/>
      </c>
      <c r="Q91" s="36">
        <f>IF($A91="","",IF(OR($H91="",$I91="",$J91="",$K91="",$O91="",$H91&lt;=0,$I91&gt;$H91),"",IFERROR(IF($K91="Straight-Line",$P91*$O91/($J91*12),IF($K91="Double-Declining",$H91-MAX($I91,$H91*(1-2/($J91*12))^$O91),"")),"")))</f>
        <v/>
      </c>
      <c r="R91" s="36">
        <f>IF($A91="","",IF(OR($H91="",$Q91=""),"",IFERROR(MAX($I91,$H91-$Q91),"")))</f>
        <v/>
      </c>
      <c r="S91" s="36">
        <f>IF($A91="","",IF(OR($Q91="",$R91="",$J91="",$O91=""),"",IF($N91&lt;$G91,"",IF($O91&gt;=$J91*12,0,IFERROR(IF($K91="Straight-Line",$P91/($J91*12),IF($K91="Double-Declining",MAX(0,MIN($R91-$I91,$R91*2/($J91*12))),"")),"")))))</f>
        <v/>
      </c>
      <c r="T91" s="29">
        <f>IF($A91="","",IF(COUNTIF($A$6:$A$105,$A91)&gt;1,"Check duplicate ID",IF(COUNTBLANK($B91:$L91)&gt;0,"Check required inputs",IF($H91&lt;=0,"Check cost",IF($I91&gt;$H91,"Check salvage value",IF($G91&lt;$F91,"Check service date",IF(AND($L91="Retired",$M91=""),"Check disposition date",IF(AND($L91&lt;&gt;"Retired",$M91&lt;&gt;""),"Check disposition/status",IF($L91="Held for Review","Human review",IF($N91&lt;$G91,"Before service",IF($O91&gt;=$J91*12,"Fully depreciated","Current")))))))))))</f>
        <v/>
      </c>
    </row>
    <row r="92">
      <c r="A92" s="19" t="n"/>
      <c r="B92" s="19" t="n"/>
      <c r="C92" s="19" t="n"/>
      <c r="D92" s="19" t="n"/>
      <c r="E92" s="19" t="n"/>
      <c r="F92" s="39" t="n"/>
      <c r="G92" s="39" t="n"/>
      <c r="H92" s="40" t="n"/>
      <c r="I92" s="40" t="n"/>
      <c r="J92" s="22" t="n"/>
      <c r="K92" s="23" t="n"/>
      <c r="L92" s="23" t="n"/>
      <c r="M92" s="39" t="n"/>
      <c r="N92" s="41">
        <f>IF($A92="","",IF(OR($G92="",Assumptions!$B$3=""),"",IFERROR(IF(AND($L92="Retired",$M92&lt;&gt;""),MIN(Assumptions!$B$3,$M92),Assumptions!$B$3),"")))</f>
        <v/>
      </c>
      <c r="O92" s="25">
        <f>IF($A92="","",IF(OR($G92="",$N92="",$J92=""),"",IFERROR(IF($N92&lt;$G92,0,MIN($J92*12,MAX(0,(YEAR($N92)-YEAR($G92))*12+MONTH($N92)-MONTH($G92)+IF(DAY($N92)&gt;=DAY($G92),0,-1)))),"")))</f>
        <v/>
      </c>
      <c r="P92" s="35">
        <f>IF($A92="","",IF(OR($H92="",$I92=""),"",IFERROR(IF(OR($H92&lt;=0,$I92&gt;$H92),"",$H92-$I92),"")))</f>
        <v/>
      </c>
      <c r="Q92" s="35">
        <f>IF($A92="","",IF(OR($H92="",$I92="",$J92="",$K92="",$O92="",$H92&lt;=0,$I92&gt;$H92),"",IFERROR(IF($K92="Straight-Line",$P92*$O92/($J92*12),IF($K92="Double-Declining",$H92-MAX($I92,$H92*(1-2/($J92*12))^$O92),"")),"")))</f>
        <v/>
      </c>
      <c r="R92" s="35">
        <f>IF($A92="","",IF(OR($H92="",$Q92=""),"",IFERROR(MAX($I92,$H92-$Q92),"")))</f>
        <v/>
      </c>
      <c r="S92" s="35">
        <f>IF($A92="","",IF(OR($Q92="",$R92="",$J92="",$O92=""),"",IF($N92&lt;$G92,"",IF($O92&gt;=$J92*12,0,IFERROR(IF($K92="Straight-Line",$P92/($J92*12),IF($K92="Double-Declining",MAX(0,MIN($R92-$I92,$R92*2/($J92*12))),"")),"")))))</f>
        <v/>
      </c>
      <c r="T92" s="26">
        <f>IF($A92="","",IF(COUNTIF($A$6:$A$105,$A92)&gt;1,"Check duplicate ID",IF(COUNTBLANK($B92:$L92)&gt;0,"Check required inputs",IF($H92&lt;=0,"Check cost",IF($I92&gt;$H92,"Check salvage value",IF($G92&lt;$F92,"Check service date",IF(AND($L92="Retired",$M92=""),"Check disposition date",IF(AND($L92&lt;&gt;"Retired",$M92&lt;&gt;""),"Check disposition/status",IF($L92="Held for Review","Human review",IF($N92&lt;$G92,"Before service",IF($O92&gt;=$J92*12,"Fully depreciated","Current")))))))))))</f>
        <v/>
      </c>
    </row>
    <row r="93">
      <c r="A93" s="19" t="n"/>
      <c r="B93" s="19" t="n"/>
      <c r="C93" s="19" t="n"/>
      <c r="D93" s="19" t="n"/>
      <c r="E93" s="19" t="n"/>
      <c r="F93" s="39" t="n"/>
      <c r="G93" s="39" t="n"/>
      <c r="H93" s="40" t="n"/>
      <c r="I93" s="40" t="n"/>
      <c r="J93" s="22" t="n"/>
      <c r="K93" s="23" t="n"/>
      <c r="L93" s="23" t="n"/>
      <c r="M93" s="39" t="n"/>
      <c r="N93" s="42">
        <f>IF($A93="","",IF(OR($G93="",Assumptions!$B$3=""),"",IFERROR(IF(AND($L93="Retired",$M93&lt;&gt;""),MIN(Assumptions!$B$3,$M93),Assumptions!$B$3),"")))</f>
        <v/>
      </c>
      <c r="O93" s="28">
        <f>IF($A93="","",IF(OR($G93="",$N93="",$J93=""),"",IFERROR(IF($N93&lt;$G93,0,MIN($J93*12,MAX(0,(YEAR($N93)-YEAR($G93))*12+MONTH($N93)-MONTH($G93)+IF(DAY($N93)&gt;=DAY($G93),0,-1)))),"")))</f>
        <v/>
      </c>
      <c r="P93" s="36">
        <f>IF($A93="","",IF(OR($H93="",$I93=""),"",IFERROR(IF(OR($H93&lt;=0,$I93&gt;$H93),"",$H93-$I93),"")))</f>
        <v/>
      </c>
      <c r="Q93" s="36">
        <f>IF($A93="","",IF(OR($H93="",$I93="",$J93="",$K93="",$O93="",$H93&lt;=0,$I93&gt;$H93),"",IFERROR(IF($K93="Straight-Line",$P93*$O93/($J93*12),IF($K93="Double-Declining",$H93-MAX($I93,$H93*(1-2/($J93*12))^$O93),"")),"")))</f>
        <v/>
      </c>
      <c r="R93" s="36">
        <f>IF($A93="","",IF(OR($H93="",$Q93=""),"",IFERROR(MAX($I93,$H93-$Q93),"")))</f>
        <v/>
      </c>
      <c r="S93" s="36">
        <f>IF($A93="","",IF(OR($Q93="",$R93="",$J93="",$O93=""),"",IF($N93&lt;$G93,"",IF($O93&gt;=$J93*12,0,IFERROR(IF($K93="Straight-Line",$P93/($J93*12),IF($K93="Double-Declining",MAX(0,MIN($R93-$I93,$R93*2/($J93*12))),"")),"")))))</f>
        <v/>
      </c>
      <c r="T93" s="29">
        <f>IF($A93="","",IF(COUNTIF($A$6:$A$105,$A93)&gt;1,"Check duplicate ID",IF(COUNTBLANK($B93:$L93)&gt;0,"Check required inputs",IF($H93&lt;=0,"Check cost",IF($I93&gt;$H93,"Check salvage value",IF($G93&lt;$F93,"Check service date",IF(AND($L93="Retired",$M93=""),"Check disposition date",IF(AND($L93&lt;&gt;"Retired",$M93&lt;&gt;""),"Check disposition/status",IF($L93="Held for Review","Human review",IF($N93&lt;$G93,"Before service",IF($O93&gt;=$J93*12,"Fully depreciated","Current")))))))))))</f>
        <v/>
      </c>
    </row>
    <row r="94">
      <c r="A94" s="19" t="n"/>
      <c r="B94" s="19" t="n"/>
      <c r="C94" s="19" t="n"/>
      <c r="D94" s="19" t="n"/>
      <c r="E94" s="19" t="n"/>
      <c r="F94" s="39" t="n"/>
      <c r="G94" s="39" t="n"/>
      <c r="H94" s="40" t="n"/>
      <c r="I94" s="40" t="n"/>
      <c r="J94" s="22" t="n"/>
      <c r="K94" s="23" t="n"/>
      <c r="L94" s="23" t="n"/>
      <c r="M94" s="39" t="n"/>
      <c r="N94" s="41">
        <f>IF($A94="","",IF(OR($G94="",Assumptions!$B$3=""),"",IFERROR(IF(AND($L94="Retired",$M94&lt;&gt;""),MIN(Assumptions!$B$3,$M94),Assumptions!$B$3),"")))</f>
        <v/>
      </c>
      <c r="O94" s="25">
        <f>IF($A94="","",IF(OR($G94="",$N94="",$J94=""),"",IFERROR(IF($N94&lt;$G94,0,MIN($J94*12,MAX(0,(YEAR($N94)-YEAR($G94))*12+MONTH($N94)-MONTH($G94)+IF(DAY($N94)&gt;=DAY($G94),0,-1)))),"")))</f>
        <v/>
      </c>
      <c r="P94" s="35">
        <f>IF($A94="","",IF(OR($H94="",$I94=""),"",IFERROR(IF(OR($H94&lt;=0,$I94&gt;$H94),"",$H94-$I94),"")))</f>
        <v/>
      </c>
      <c r="Q94" s="35">
        <f>IF($A94="","",IF(OR($H94="",$I94="",$J94="",$K94="",$O94="",$H94&lt;=0,$I94&gt;$H94),"",IFERROR(IF($K94="Straight-Line",$P94*$O94/($J94*12),IF($K94="Double-Declining",$H94-MAX($I94,$H94*(1-2/($J94*12))^$O94),"")),"")))</f>
        <v/>
      </c>
      <c r="R94" s="35">
        <f>IF($A94="","",IF(OR($H94="",$Q94=""),"",IFERROR(MAX($I94,$H94-$Q94),"")))</f>
        <v/>
      </c>
      <c r="S94" s="35">
        <f>IF($A94="","",IF(OR($Q94="",$R94="",$J94="",$O94=""),"",IF($N94&lt;$G94,"",IF($O94&gt;=$J94*12,0,IFERROR(IF($K94="Straight-Line",$P94/($J94*12),IF($K94="Double-Declining",MAX(0,MIN($R94-$I94,$R94*2/($J94*12))),"")),"")))))</f>
        <v/>
      </c>
      <c r="T94" s="26">
        <f>IF($A94="","",IF(COUNTIF($A$6:$A$105,$A94)&gt;1,"Check duplicate ID",IF(COUNTBLANK($B94:$L94)&gt;0,"Check required inputs",IF($H94&lt;=0,"Check cost",IF($I94&gt;$H94,"Check salvage value",IF($G94&lt;$F94,"Check service date",IF(AND($L94="Retired",$M94=""),"Check disposition date",IF(AND($L94&lt;&gt;"Retired",$M94&lt;&gt;""),"Check disposition/status",IF($L94="Held for Review","Human review",IF($N94&lt;$G94,"Before service",IF($O94&gt;=$J94*12,"Fully depreciated","Current")))))))))))</f>
        <v/>
      </c>
    </row>
    <row r="95">
      <c r="A95" s="19" t="n"/>
      <c r="B95" s="19" t="n"/>
      <c r="C95" s="19" t="n"/>
      <c r="D95" s="19" t="n"/>
      <c r="E95" s="19" t="n"/>
      <c r="F95" s="39" t="n"/>
      <c r="G95" s="39" t="n"/>
      <c r="H95" s="40" t="n"/>
      <c r="I95" s="40" t="n"/>
      <c r="J95" s="22" t="n"/>
      <c r="K95" s="23" t="n"/>
      <c r="L95" s="23" t="n"/>
      <c r="M95" s="39" t="n"/>
      <c r="N95" s="42">
        <f>IF($A95="","",IF(OR($G95="",Assumptions!$B$3=""),"",IFERROR(IF(AND($L95="Retired",$M95&lt;&gt;""),MIN(Assumptions!$B$3,$M95),Assumptions!$B$3),"")))</f>
        <v/>
      </c>
      <c r="O95" s="28">
        <f>IF($A95="","",IF(OR($G95="",$N95="",$J95=""),"",IFERROR(IF($N95&lt;$G95,0,MIN($J95*12,MAX(0,(YEAR($N95)-YEAR($G95))*12+MONTH($N95)-MONTH($G95)+IF(DAY($N95)&gt;=DAY($G95),0,-1)))),"")))</f>
        <v/>
      </c>
      <c r="P95" s="36">
        <f>IF($A95="","",IF(OR($H95="",$I95=""),"",IFERROR(IF(OR($H95&lt;=0,$I95&gt;$H95),"",$H95-$I95),"")))</f>
        <v/>
      </c>
      <c r="Q95" s="36">
        <f>IF($A95="","",IF(OR($H95="",$I95="",$J95="",$K95="",$O95="",$H95&lt;=0,$I95&gt;$H95),"",IFERROR(IF($K95="Straight-Line",$P95*$O95/($J95*12),IF($K95="Double-Declining",$H95-MAX($I95,$H95*(1-2/($J95*12))^$O95),"")),"")))</f>
        <v/>
      </c>
      <c r="R95" s="36">
        <f>IF($A95="","",IF(OR($H95="",$Q95=""),"",IFERROR(MAX($I95,$H95-$Q95),"")))</f>
        <v/>
      </c>
      <c r="S95" s="36">
        <f>IF($A95="","",IF(OR($Q95="",$R95="",$J95="",$O95=""),"",IF($N95&lt;$G95,"",IF($O95&gt;=$J95*12,0,IFERROR(IF($K95="Straight-Line",$P95/($J95*12),IF($K95="Double-Declining",MAX(0,MIN($R95-$I95,$R95*2/($J95*12))),"")),"")))))</f>
        <v/>
      </c>
      <c r="T95" s="29">
        <f>IF($A95="","",IF(COUNTIF($A$6:$A$105,$A95)&gt;1,"Check duplicate ID",IF(COUNTBLANK($B95:$L95)&gt;0,"Check required inputs",IF($H95&lt;=0,"Check cost",IF($I95&gt;$H95,"Check salvage value",IF($G95&lt;$F95,"Check service date",IF(AND($L95="Retired",$M95=""),"Check disposition date",IF(AND($L95&lt;&gt;"Retired",$M95&lt;&gt;""),"Check disposition/status",IF($L95="Held for Review","Human review",IF($N95&lt;$G95,"Before service",IF($O95&gt;=$J95*12,"Fully depreciated","Current")))))))))))</f>
        <v/>
      </c>
    </row>
    <row r="96">
      <c r="A96" s="19" t="n"/>
      <c r="B96" s="19" t="n"/>
      <c r="C96" s="19" t="n"/>
      <c r="D96" s="19" t="n"/>
      <c r="E96" s="19" t="n"/>
      <c r="F96" s="39" t="n"/>
      <c r="G96" s="39" t="n"/>
      <c r="H96" s="40" t="n"/>
      <c r="I96" s="40" t="n"/>
      <c r="J96" s="22" t="n"/>
      <c r="K96" s="23" t="n"/>
      <c r="L96" s="23" t="n"/>
      <c r="M96" s="39" t="n"/>
      <c r="N96" s="41">
        <f>IF($A96="","",IF(OR($G96="",Assumptions!$B$3=""),"",IFERROR(IF(AND($L96="Retired",$M96&lt;&gt;""),MIN(Assumptions!$B$3,$M96),Assumptions!$B$3),"")))</f>
        <v/>
      </c>
      <c r="O96" s="25">
        <f>IF($A96="","",IF(OR($G96="",$N96="",$J96=""),"",IFERROR(IF($N96&lt;$G96,0,MIN($J96*12,MAX(0,(YEAR($N96)-YEAR($G96))*12+MONTH($N96)-MONTH($G96)+IF(DAY($N96)&gt;=DAY($G96),0,-1)))),"")))</f>
        <v/>
      </c>
      <c r="P96" s="35">
        <f>IF($A96="","",IF(OR($H96="",$I96=""),"",IFERROR(IF(OR($H96&lt;=0,$I96&gt;$H96),"",$H96-$I96),"")))</f>
        <v/>
      </c>
      <c r="Q96" s="35">
        <f>IF($A96="","",IF(OR($H96="",$I96="",$J96="",$K96="",$O96="",$H96&lt;=0,$I96&gt;$H96),"",IFERROR(IF($K96="Straight-Line",$P96*$O96/($J96*12),IF($K96="Double-Declining",$H96-MAX($I96,$H96*(1-2/($J96*12))^$O96),"")),"")))</f>
        <v/>
      </c>
      <c r="R96" s="35">
        <f>IF($A96="","",IF(OR($H96="",$Q96=""),"",IFERROR(MAX($I96,$H96-$Q96),"")))</f>
        <v/>
      </c>
      <c r="S96" s="35">
        <f>IF($A96="","",IF(OR($Q96="",$R96="",$J96="",$O96=""),"",IF($N96&lt;$G96,"",IF($O96&gt;=$J96*12,0,IFERROR(IF($K96="Straight-Line",$P96/($J96*12),IF($K96="Double-Declining",MAX(0,MIN($R96-$I96,$R96*2/($J96*12))),"")),"")))))</f>
        <v/>
      </c>
      <c r="T96" s="26">
        <f>IF($A96="","",IF(COUNTIF($A$6:$A$105,$A96)&gt;1,"Check duplicate ID",IF(COUNTBLANK($B96:$L96)&gt;0,"Check required inputs",IF($H96&lt;=0,"Check cost",IF($I96&gt;$H96,"Check salvage value",IF($G96&lt;$F96,"Check service date",IF(AND($L96="Retired",$M96=""),"Check disposition date",IF(AND($L96&lt;&gt;"Retired",$M96&lt;&gt;""),"Check disposition/status",IF($L96="Held for Review","Human review",IF($N96&lt;$G96,"Before service",IF($O96&gt;=$J96*12,"Fully depreciated","Current")))))))))))</f>
        <v/>
      </c>
    </row>
    <row r="97">
      <c r="A97" s="19" t="n"/>
      <c r="B97" s="19" t="n"/>
      <c r="C97" s="19" t="n"/>
      <c r="D97" s="19" t="n"/>
      <c r="E97" s="19" t="n"/>
      <c r="F97" s="39" t="n"/>
      <c r="G97" s="39" t="n"/>
      <c r="H97" s="40" t="n"/>
      <c r="I97" s="40" t="n"/>
      <c r="J97" s="22" t="n"/>
      <c r="K97" s="23" t="n"/>
      <c r="L97" s="23" t="n"/>
      <c r="M97" s="39" t="n"/>
      <c r="N97" s="42">
        <f>IF($A97="","",IF(OR($G97="",Assumptions!$B$3=""),"",IFERROR(IF(AND($L97="Retired",$M97&lt;&gt;""),MIN(Assumptions!$B$3,$M97),Assumptions!$B$3),"")))</f>
        <v/>
      </c>
      <c r="O97" s="28">
        <f>IF($A97="","",IF(OR($G97="",$N97="",$J97=""),"",IFERROR(IF($N97&lt;$G97,0,MIN($J97*12,MAX(0,(YEAR($N97)-YEAR($G97))*12+MONTH($N97)-MONTH($G97)+IF(DAY($N97)&gt;=DAY($G97),0,-1)))),"")))</f>
        <v/>
      </c>
      <c r="P97" s="36">
        <f>IF($A97="","",IF(OR($H97="",$I97=""),"",IFERROR(IF(OR($H97&lt;=0,$I97&gt;$H97),"",$H97-$I97),"")))</f>
        <v/>
      </c>
      <c r="Q97" s="36">
        <f>IF($A97="","",IF(OR($H97="",$I97="",$J97="",$K97="",$O97="",$H97&lt;=0,$I97&gt;$H97),"",IFERROR(IF($K97="Straight-Line",$P97*$O97/($J97*12),IF($K97="Double-Declining",$H97-MAX($I97,$H97*(1-2/($J97*12))^$O97),"")),"")))</f>
        <v/>
      </c>
      <c r="R97" s="36">
        <f>IF($A97="","",IF(OR($H97="",$Q97=""),"",IFERROR(MAX($I97,$H97-$Q97),"")))</f>
        <v/>
      </c>
      <c r="S97" s="36">
        <f>IF($A97="","",IF(OR($Q97="",$R97="",$J97="",$O97=""),"",IF($N97&lt;$G97,"",IF($O97&gt;=$J97*12,0,IFERROR(IF($K97="Straight-Line",$P97/($J97*12),IF($K97="Double-Declining",MAX(0,MIN($R97-$I97,$R97*2/($J97*12))),"")),"")))))</f>
        <v/>
      </c>
      <c r="T97" s="29">
        <f>IF($A97="","",IF(COUNTIF($A$6:$A$105,$A97)&gt;1,"Check duplicate ID",IF(COUNTBLANK($B97:$L97)&gt;0,"Check required inputs",IF($H97&lt;=0,"Check cost",IF($I97&gt;$H97,"Check salvage value",IF($G97&lt;$F97,"Check service date",IF(AND($L97="Retired",$M97=""),"Check disposition date",IF(AND($L97&lt;&gt;"Retired",$M97&lt;&gt;""),"Check disposition/status",IF($L97="Held for Review","Human review",IF($N97&lt;$G97,"Before service",IF($O97&gt;=$J97*12,"Fully depreciated","Current")))))))))))</f>
        <v/>
      </c>
    </row>
    <row r="98">
      <c r="A98" s="19" t="n"/>
      <c r="B98" s="19" t="n"/>
      <c r="C98" s="19" t="n"/>
      <c r="D98" s="19" t="n"/>
      <c r="E98" s="19" t="n"/>
      <c r="F98" s="39" t="n"/>
      <c r="G98" s="39" t="n"/>
      <c r="H98" s="40" t="n"/>
      <c r="I98" s="40" t="n"/>
      <c r="J98" s="22" t="n"/>
      <c r="K98" s="23" t="n"/>
      <c r="L98" s="23" t="n"/>
      <c r="M98" s="39" t="n"/>
      <c r="N98" s="41">
        <f>IF($A98="","",IF(OR($G98="",Assumptions!$B$3=""),"",IFERROR(IF(AND($L98="Retired",$M98&lt;&gt;""),MIN(Assumptions!$B$3,$M98),Assumptions!$B$3),"")))</f>
        <v/>
      </c>
      <c r="O98" s="25">
        <f>IF($A98="","",IF(OR($G98="",$N98="",$J98=""),"",IFERROR(IF($N98&lt;$G98,0,MIN($J98*12,MAX(0,(YEAR($N98)-YEAR($G98))*12+MONTH($N98)-MONTH($G98)+IF(DAY($N98)&gt;=DAY($G98),0,-1)))),"")))</f>
        <v/>
      </c>
      <c r="P98" s="35">
        <f>IF($A98="","",IF(OR($H98="",$I98=""),"",IFERROR(IF(OR($H98&lt;=0,$I98&gt;$H98),"",$H98-$I98),"")))</f>
        <v/>
      </c>
      <c r="Q98" s="35">
        <f>IF($A98="","",IF(OR($H98="",$I98="",$J98="",$K98="",$O98="",$H98&lt;=0,$I98&gt;$H98),"",IFERROR(IF($K98="Straight-Line",$P98*$O98/($J98*12),IF($K98="Double-Declining",$H98-MAX($I98,$H98*(1-2/($J98*12))^$O98),"")),"")))</f>
        <v/>
      </c>
      <c r="R98" s="35">
        <f>IF($A98="","",IF(OR($H98="",$Q98=""),"",IFERROR(MAX($I98,$H98-$Q98),"")))</f>
        <v/>
      </c>
      <c r="S98" s="35">
        <f>IF($A98="","",IF(OR($Q98="",$R98="",$J98="",$O98=""),"",IF($N98&lt;$G98,"",IF($O98&gt;=$J98*12,0,IFERROR(IF($K98="Straight-Line",$P98/($J98*12),IF($K98="Double-Declining",MAX(0,MIN($R98-$I98,$R98*2/($J98*12))),"")),"")))))</f>
        <v/>
      </c>
      <c r="T98" s="26">
        <f>IF($A98="","",IF(COUNTIF($A$6:$A$105,$A98)&gt;1,"Check duplicate ID",IF(COUNTBLANK($B98:$L98)&gt;0,"Check required inputs",IF($H98&lt;=0,"Check cost",IF($I98&gt;$H98,"Check salvage value",IF($G98&lt;$F98,"Check service date",IF(AND($L98="Retired",$M98=""),"Check disposition date",IF(AND($L98&lt;&gt;"Retired",$M98&lt;&gt;""),"Check disposition/status",IF($L98="Held for Review","Human review",IF($N98&lt;$G98,"Before service",IF($O98&gt;=$J98*12,"Fully depreciated","Current")))))))))))</f>
        <v/>
      </c>
    </row>
    <row r="99">
      <c r="A99" s="19" t="n"/>
      <c r="B99" s="19" t="n"/>
      <c r="C99" s="19" t="n"/>
      <c r="D99" s="19" t="n"/>
      <c r="E99" s="19" t="n"/>
      <c r="F99" s="39" t="n"/>
      <c r="G99" s="39" t="n"/>
      <c r="H99" s="40" t="n"/>
      <c r="I99" s="40" t="n"/>
      <c r="J99" s="22" t="n"/>
      <c r="K99" s="23" t="n"/>
      <c r="L99" s="23" t="n"/>
      <c r="M99" s="39" t="n"/>
      <c r="N99" s="42">
        <f>IF($A99="","",IF(OR($G99="",Assumptions!$B$3=""),"",IFERROR(IF(AND($L99="Retired",$M99&lt;&gt;""),MIN(Assumptions!$B$3,$M99),Assumptions!$B$3),"")))</f>
        <v/>
      </c>
      <c r="O99" s="28">
        <f>IF($A99="","",IF(OR($G99="",$N99="",$J99=""),"",IFERROR(IF($N99&lt;$G99,0,MIN($J99*12,MAX(0,(YEAR($N99)-YEAR($G99))*12+MONTH($N99)-MONTH($G99)+IF(DAY($N99)&gt;=DAY($G99),0,-1)))),"")))</f>
        <v/>
      </c>
      <c r="P99" s="36">
        <f>IF($A99="","",IF(OR($H99="",$I99=""),"",IFERROR(IF(OR($H99&lt;=0,$I99&gt;$H99),"",$H99-$I99),"")))</f>
        <v/>
      </c>
      <c r="Q99" s="36">
        <f>IF($A99="","",IF(OR($H99="",$I99="",$J99="",$K99="",$O99="",$H99&lt;=0,$I99&gt;$H99),"",IFERROR(IF($K99="Straight-Line",$P99*$O99/($J99*12),IF($K99="Double-Declining",$H99-MAX($I99,$H99*(1-2/($J99*12))^$O99),"")),"")))</f>
        <v/>
      </c>
      <c r="R99" s="36">
        <f>IF($A99="","",IF(OR($H99="",$Q99=""),"",IFERROR(MAX($I99,$H99-$Q99),"")))</f>
        <v/>
      </c>
      <c r="S99" s="36">
        <f>IF($A99="","",IF(OR($Q99="",$R99="",$J99="",$O99=""),"",IF($N99&lt;$G99,"",IF($O99&gt;=$J99*12,0,IFERROR(IF($K99="Straight-Line",$P99/($J99*12),IF($K99="Double-Declining",MAX(0,MIN($R99-$I99,$R99*2/($J99*12))),"")),"")))))</f>
        <v/>
      </c>
      <c r="T99" s="29">
        <f>IF($A99="","",IF(COUNTIF($A$6:$A$105,$A99)&gt;1,"Check duplicate ID",IF(COUNTBLANK($B99:$L99)&gt;0,"Check required inputs",IF($H99&lt;=0,"Check cost",IF($I99&gt;$H99,"Check salvage value",IF($G99&lt;$F99,"Check service date",IF(AND($L99="Retired",$M99=""),"Check disposition date",IF(AND($L99&lt;&gt;"Retired",$M99&lt;&gt;""),"Check disposition/status",IF($L99="Held for Review","Human review",IF($N99&lt;$G99,"Before service",IF($O99&gt;=$J99*12,"Fully depreciated","Current")))))))))))</f>
        <v/>
      </c>
    </row>
    <row r="100">
      <c r="A100" s="19" t="n"/>
      <c r="B100" s="19" t="n"/>
      <c r="C100" s="19" t="n"/>
      <c r="D100" s="19" t="n"/>
      <c r="E100" s="19" t="n"/>
      <c r="F100" s="39" t="n"/>
      <c r="G100" s="39" t="n"/>
      <c r="H100" s="40" t="n"/>
      <c r="I100" s="40" t="n"/>
      <c r="J100" s="22" t="n"/>
      <c r="K100" s="23" t="n"/>
      <c r="L100" s="23" t="n"/>
      <c r="M100" s="39" t="n"/>
      <c r="N100" s="41">
        <f>IF($A100="","",IF(OR($G100="",Assumptions!$B$3=""),"",IFERROR(IF(AND($L100="Retired",$M100&lt;&gt;""),MIN(Assumptions!$B$3,$M100),Assumptions!$B$3),"")))</f>
        <v/>
      </c>
      <c r="O100" s="25">
        <f>IF($A100="","",IF(OR($G100="",$N100="",$J100=""),"",IFERROR(IF($N100&lt;$G100,0,MIN($J100*12,MAX(0,(YEAR($N100)-YEAR($G100))*12+MONTH($N100)-MONTH($G100)+IF(DAY($N100)&gt;=DAY($G100),0,-1)))),"")))</f>
        <v/>
      </c>
      <c r="P100" s="35">
        <f>IF($A100="","",IF(OR($H100="",$I100=""),"",IFERROR(IF(OR($H100&lt;=0,$I100&gt;$H100),"",$H100-$I100),"")))</f>
        <v/>
      </c>
      <c r="Q100" s="35">
        <f>IF($A100="","",IF(OR($H100="",$I100="",$J100="",$K100="",$O100="",$H100&lt;=0,$I100&gt;$H100),"",IFERROR(IF($K100="Straight-Line",$P100*$O100/($J100*12),IF($K100="Double-Declining",$H100-MAX($I100,$H100*(1-2/($J100*12))^$O100),"")),"")))</f>
        <v/>
      </c>
      <c r="R100" s="35">
        <f>IF($A100="","",IF(OR($H100="",$Q100=""),"",IFERROR(MAX($I100,$H100-$Q100),"")))</f>
        <v/>
      </c>
      <c r="S100" s="35">
        <f>IF($A100="","",IF(OR($Q100="",$R100="",$J100="",$O100=""),"",IF($N100&lt;$G100,"",IF($O100&gt;=$J100*12,0,IFERROR(IF($K100="Straight-Line",$P100/($J100*12),IF($K100="Double-Declining",MAX(0,MIN($R100-$I100,$R100*2/($J100*12))),"")),"")))))</f>
        <v/>
      </c>
      <c r="T100" s="26">
        <f>IF($A100="","",IF(COUNTIF($A$6:$A$105,$A100)&gt;1,"Check duplicate ID",IF(COUNTBLANK($B100:$L100)&gt;0,"Check required inputs",IF($H100&lt;=0,"Check cost",IF($I100&gt;$H100,"Check salvage value",IF($G100&lt;$F100,"Check service date",IF(AND($L100="Retired",$M100=""),"Check disposition date",IF(AND($L100&lt;&gt;"Retired",$M100&lt;&gt;""),"Check disposition/status",IF($L100="Held for Review","Human review",IF($N100&lt;$G100,"Before service",IF($O100&gt;=$J100*12,"Fully depreciated","Current")))))))))))</f>
        <v/>
      </c>
    </row>
    <row r="101">
      <c r="A101" s="19" t="n"/>
      <c r="B101" s="19" t="n"/>
      <c r="C101" s="19" t="n"/>
      <c r="D101" s="19" t="n"/>
      <c r="E101" s="19" t="n"/>
      <c r="F101" s="39" t="n"/>
      <c r="G101" s="39" t="n"/>
      <c r="H101" s="40" t="n"/>
      <c r="I101" s="40" t="n"/>
      <c r="J101" s="22" t="n"/>
      <c r="K101" s="23" t="n"/>
      <c r="L101" s="23" t="n"/>
      <c r="M101" s="39" t="n"/>
      <c r="N101" s="42">
        <f>IF($A101="","",IF(OR($G101="",Assumptions!$B$3=""),"",IFERROR(IF(AND($L101="Retired",$M101&lt;&gt;""),MIN(Assumptions!$B$3,$M101),Assumptions!$B$3),"")))</f>
        <v/>
      </c>
      <c r="O101" s="28">
        <f>IF($A101="","",IF(OR($G101="",$N101="",$J101=""),"",IFERROR(IF($N101&lt;$G101,0,MIN($J101*12,MAX(0,(YEAR($N101)-YEAR($G101))*12+MONTH($N101)-MONTH($G101)+IF(DAY($N101)&gt;=DAY($G101),0,-1)))),"")))</f>
        <v/>
      </c>
      <c r="P101" s="36">
        <f>IF($A101="","",IF(OR($H101="",$I101=""),"",IFERROR(IF(OR($H101&lt;=0,$I101&gt;$H101),"",$H101-$I101),"")))</f>
        <v/>
      </c>
      <c r="Q101" s="36">
        <f>IF($A101="","",IF(OR($H101="",$I101="",$J101="",$K101="",$O101="",$H101&lt;=0,$I101&gt;$H101),"",IFERROR(IF($K101="Straight-Line",$P101*$O101/($J101*12),IF($K101="Double-Declining",$H101-MAX($I101,$H101*(1-2/($J101*12))^$O101),"")),"")))</f>
        <v/>
      </c>
      <c r="R101" s="36">
        <f>IF($A101="","",IF(OR($H101="",$Q101=""),"",IFERROR(MAX($I101,$H101-$Q101),"")))</f>
        <v/>
      </c>
      <c r="S101" s="36">
        <f>IF($A101="","",IF(OR($Q101="",$R101="",$J101="",$O101=""),"",IF($N101&lt;$G101,"",IF($O101&gt;=$J101*12,0,IFERROR(IF($K101="Straight-Line",$P101/($J101*12),IF($K101="Double-Declining",MAX(0,MIN($R101-$I101,$R101*2/($J101*12))),"")),"")))))</f>
        <v/>
      </c>
      <c r="T101" s="29">
        <f>IF($A101="","",IF(COUNTIF($A$6:$A$105,$A101)&gt;1,"Check duplicate ID",IF(COUNTBLANK($B101:$L101)&gt;0,"Check required inputs",IF($H101&lt;=0,"Check cost",IF($I101&gt;$H101,"Check salvage value",IF($G101&lt;$F101,"Check service date",IF(AND($L101="Retired",$M101=""),"Check disposition date",IF(AND($L101&lt;&gt;"Retired",$M101&lt;&gt;""),"Check disposition/status",IF($L101="Held for Review","Human review",IF($N101&lt;$G101,"Before service",IF($O101&gt;=$J101*12,"Fully depreciated","Current")))))))))))</f>
        <v/>
      </c>
    </row>
    <row r="102">
      <c r="A102" s="19" t="n"/>
      <c r="B102" s="19" t="n"/>
      <c r="C102" s="19" t="n"/>
      <c r="D102" s="19" t="n"/>
      <c r="E102" s="19" t="n"/>
      <c r="F102" s="39" t="n"/>
      <c r="G102" s="39" t="n"/>
      <c r="H102" s="40" t="n"/>
      <c r="I102" s="40" t="n"/>
      <c r="J102" s="22" t="n"/>
      <c r="K102" s="23" t="n"/>
      <c r="L102" s="23" t="n"/>
      <c r="M102" s="39" t="n"/>
      <c r="N102" s="41">
        <f>IF($A102="","",IF(OR($G102="",Assumptions!$B$3=""),"",IFERROR(IF(AND($L102="Retired",$M102&lt;&gt;""),MIN(Assumptions!$B$3,$M102),Assumptions!$B$3),"")))</f>
        <v/>
      </c>
      <c r="O102" s="25">
        <f>IF($A102="","",IF(OR($G102="",$N102="",$J102=""),"",IFERROR(IF($N102&lt;$G102,0,MIN($J102*12,MAX(0,(YEAR($N102)-YEAR($G102))*12+MONTH($N102)-MONTH($G102)+IF(DAY($N102)&gt;=DAY($G102),0,-1)))),"")))</f>
        <v/>
      </c>
      <c r="P102" s="35">
        <f>IF($A102="","",IF(OR($H102="",$I102=""),"",IFERROR(IF(OR($H102&lt;=0,$I102&gt;$H102),"",$H102-$I102),"")))</f>
        <v/>
      </c>
      <c r="Q102" s="35">
        <f>IF($A102="","",IF(OR($H102="",$I102="",$J102="",$K102="",$O102="",$H102&lt;=0,$I102&gt;$H102),"",IFERROR(IF($K102="Straight-Line",$P102*$O102/($J102*12),IF($K102="Double-Declining",$H102-MAX($I102,$H102*(1-2/($J102*12))^$O102),"")),"")))</f>
        <v/>
      </c>
      <c r="R102" s="35">
        <f>IF($A102="","",IF(OR($H102="",$Q102=""),"",IFERROR(MAX($I102,$H102-$Q102),"")))</f>
        <v/>
      </c>
      <c r="S102" s="35">
        <f>IF($A102="","",IF(OR($Q102="",$R102="",$J102="",$O102=""),"",IF($N102&lt;$G102,"",IF($O102&gt;=$J102*12,0,IFERROR(IF($K102="Straight-Line",$P102/($J102*12),IF($K102="Double-Declining",MAX(0,MIN($R102-$I102,$R102*2/($J102*12))),"")),"")))))</f>
        <v/>
      </c>
      <c r="T102" s="26">
        <f>IF($A102="","",IF(COUNTIF($A$6:$A$105,$A102)&gt;1,"Check duplicate ID",IF(COUNTBLANK($B102:$L102)&gt;0,"Check required inputs",IF($H102&lt;=0,"Check cost",IF($I102&gt;$H102,"Check salvage value",IF($G102&lt;$F102,"Check service date",IF(AND($L102="Retired",$M102=""),"Check disposition date",IF(AND($L102&lt;&gt;"Retired",$M102&lt;&gt;""),"Check disposition/status",IF($L102="Held for Review","Human review",IF($N102&lt;$G102,"Before service",IF($O102&gt;=$J102*12,"Fully depreciated","Current")))))))))))</f>
        <v/>
      </c>
    </row>
    <row r="103">
      <c r="A103" s="19" t="n"/>
      <c r="B103" s="19" t="n"/>
      <c r="C103" s="19" t="n"/>
      <c r="D103" s="19" t="n"/>
      <c r="E103" s="19" t="n"/>
      <c r="F103" s="39" t="n"/>
      <c r="G103" s="39" t="n"/>
      <c r="H103" s="40" t="n"/>
      <c r="I103" s="40" t="n"/>
      <c r="J103" s="22" t="n"/>
      <c r="K103" s="23" t="n"/>
      <c r="L103" s="23" t="n"/>
      <c r="M103" s="39" t="n"/>
      <c r="N103" s="42">
        <f>IF($A103="","",IF(OR($G103="",Assumptions!$B$3=""),"",IFERROR(IF(AND($L103="Retired",$M103&lt;&gt;""),MIN(Assumptions!$B$3,$M103),Assumptions!$B$3),"")))</f>
        <v/>
      </c>
      <c r="O103" s="28">
        <f>IF($A103="","",IF(OR($G103="",$N103="",$J103=""),"",IFERROR(IF($N103&lt;$G103,0,MIN($J103*12,MAX(0,(YEAR($N103)-YEAR($G103))*12+MONTH($N103)-MONTH($G103)+IF(DAY($N103)&gt;=DAY($G103),0,-1)))),"")))</f>
        <v/>
      </c>
      <c r="P103" s="36">
        <f>IF($A103="","",IF(OR($H103="",$I103=""),"",IFERROR(IF(OR($H103&lt;=0,$I103&gt;$H103),"",$H103-$I103),"")))</f>
        <v/>
      </c>
      <c r="Q103" s="36">
        <f>IF($A103="","",IF(OR($H103="",$I103="",$J103="",$K103="",$O103="",$H103&lt;=0,$I103&gt;$H103),"",IFERROR(IF($K103="Straight-Line",$P103*$O103/($J103*12),IF($K103="Double-Declining",$H103-MAX($I103,$H103*(1-2/($J103*12))^$O103),"")),"")))</f>
        <v/>
      </c>
      <c r="R103" s="36">
        <f>IF($A103="","",IF(OR($H103="",$Q103=""),"",IFERROR(MAX($I103,$H103-$Q103),"")))</f>
        <v/>
      </c>
      <c r="S103" s="36">
        <f>IF($A103="","",IF(OR($Q103="",$R103="",$J103="",$O103=""),"",IF($N103&lt;$G103,"",IF($O103&gt;=$J103*12,0,IFERROR(IF($K103="Straight-Line",$P103/($J103*12),IF($K103="Double-Declining",MAX(0,MIN($R103-$I103,$R103*2/($J103*12))),"")),"")))))</f>
        <v/>
      </c>
      <c r="T103" s="29">
        <f>IF($A103="","",IF(COUNTIF($A$6:$A$105,$A103)&gt;1,"Check duplicate ID",IF(COUNTBLANK($B103:$L103)&gt;0,"Check required inputs",IF($H103&lt;=0,"Check cost",IF($I103&gt;$H103,"Check salvage value",IF($G103&lt;$F103,"Check service date",IF(AND($L103="Retired",$M103=""),"Check disposition date",IF(AND($L103&lt;&gt;"Retired",$M103&lt;&gt;""),"Check disposition/status",IF($L103="Held for Review","Human review",IF($N103&lt;$G103,"Before service",IF($O103&gt;=$J103*12,"Fully depreciated","Current")))))))))))</f>
        <v/>
      </c>
    </row>
    <row r="104">
      <c r="A104" s="19" t="n"/>
      <c r="B104" s="19" t="n"/>
      <c r="C104" s="19" t="n"/>
      <c r="D104" s="19" t="n"/>
      <c r="E104" s="19" t="n"/>
      <c r="F104" s="39" t="n"/>
      <c r="G104" s="39" t="n"/>
      <c r="H104" s="40" t="n"/>
      <c r="I104" s="40" t="n"/>
      <c r="J104" s="22" t="n"/>
      <c r="K104" s="23" t="n"/>
      <c r="L104" s="23" t="n"/>
      <c r="M104" s="39" t="n"/>
      <c r="N104" s="41">
        <f>IF($A104="","",IF(OR($G104="",Assumptions!$B$3=""),"",IFERROR(IF(AND($L104="Retired",$M104&lt;&gt;""),MIN(Assumptions!$B$3,$M104),Assumptions!$B$3),"")))</f>
        <v/>
      </c>
      <c r="O104" s="25">
        <f>IF($A104="","",IF(OR($G104="",$N104="",$J104=""),"",IFERROR(IF($N104&lt;$G104,0,MIN($J104*12,MAX(0,(YEAR($N104)-YEAR($G104))*12+MONTH($N104)-MONTH($G104)+IF(DAY($N104)&gt;=DAY($G104),0,-1)))),"")))</f>
        <v/>
      </c>
      <c r="P104" s="35">
        <f>IF($A104="","",IF(OR($H104="",$I104=""),"",IFERROR(IF(OR($H104&lt;=0,$I104&gt;$H104),"",$H104-$I104),"")))</f>
        <v/>
      </c>
      <c r="Q104" s="35">
        <f>IF($A104="","",IF(OR($H104="",$I104="",$J104="",$K104="",$O104="",$H104&lt;=0,$I104&gt;$H104),"",IFERROR(IF($K104="Straight-Line",$P104*$O104/($J104*12),IF($K104="Double-Declining",$H104-MAX($I104,$H104*(1-2/($J104*12))^$O104),"")),"")))</f>
        <v/>
      </c>
      <c r="R104" s="35">
        <f>IF($A104="","",IF(OR($H104="",$Q104=""),"",IFERROR(MAX($I104,$H104-$Q104),"")))</f>
        <v/>
      </c>
      <c r="S104" s="35">
        <f>IF($A104="","",IF(OR($Q104="",$R104="",$J104="",$O104=""),"",IF($N104&lt;$G104,"",IF($O104&gt;=$J104*12,0,IFERROR(IF($K104="Straight-Line",$P104/($J104*12),IF($K104="Double-Declining",MAX(0,MIN($R104-$I104,$R104*2/($J104*12))),"")),"")))))</f>
        <v/>
      </c>
      <c r="T104" s="26">
        <f>IF($A104="","",IF(COUNTIF($A$6:$A$105,$A104)&gt;1,"Check duplicate ID",IF(COUNTBLANK($B104:$L104)&gt;0,"Check required inputs",IF($H104&lt;=0,"Check cost",IF($I104&gt;$H104,"Check salvage value",IF($G104&lt;$F104,"Check service date",IF(AND($L104="Retired",$M104=""),"Check disposition date",IF(AND($L104&lt;&gt;"Retired",$M104&lt;&gt;""),"Check disposition/status",IF($L104="Held for Review","Human review",IF($N104&lt;$G104,"Before service",IF($O104&gt;=$J104*12,"Fully depreciated","Current")))))))))))</f>
        <v/>
      </c>
    </row>
    <row r="105">
      <c r="A105" s="19" t="n"/>
      <c r="B105" s="19" t="n"/>
      <c r="C105" s="19" t="n"/>
      <c r="D105" s="19" t="n"/>
      <c r="E105" s="19" t="n"/>
      <c r="F105" s="39" t="n"/>
      <c r="G105" s="39" t="n"/>
      <c r="H105" s="40" t="n"/>
      <c r="I105" s="40" t="n"/>
      <c r="J105" s="22" t="n"/>
      <c r="K105" s="23" t="n"/>
      <c r="L105" s="23" t="n"/>
      <c r="M105" s="39" t="n"/>
      <c r="N105" s="42">
        <f>IF($A105="","",IF(OR($G105="",Assumptions!$B$3=""),"",IFERROR(IF(AND($L105="Retired",$M105&lt;&gt;""),MIN(Assumptions!$B$3,$M105),Assumptions!$B$3),"")))</f>
        <v/>
      </c>
      <c r="O105" s="28">
        <f>IF($A105="","",IF(OR($G105="",$N105="",$J105=""),"",IFERROR(IF($N105&lt;$G105,0,MIN($J105*12,MAX(0,(YEAR($N105)-YEAR($G105))*12+MONTH($N105)-MONTH($G105)+IF(DAY($N105)&gt;=DAY($G105),0,-1)))),"")))</f>
        <v/>
      </c>
      <c r="P105" s="36">
        <f>IF($A105="","",IF(OR($H105="",$I105=""),"",IFERROR(IF(OR($H105&lt;=0,$I105&gt;$H105),"",$H105-$I105),"")))</f>
        <v/>
      </c>
      <c r="Q105" s="36">
        <f>IF($A105="","",IF(OR($H105="",$I105="",$J105="",$K105="",$O105="",$H105&lt;=0,$I105&gt;$H105),"",IFERROR(IF($K105="Straight-Line",$P105*$O105/($J105*12),IF($K105="Double-Declining",$H105-MAX($I105,$H105*(1-2/($J105*12))^$O105),"")),"")))</f>
        <v/>
      </c>
      <c r="R105" s="36">
        <f>IF($A105="","",IF(OR($H105="",$Q105=""),"",IFERROR(MAX($I105,$H105-$Q105),"")))</f>
        <v/>
      </c>
      <c r="S105" s="36">
        <f>IF($A105="","",IF(OR($Q105="",$R105="",$J105="",$O105=""),"",IF($N105&lt;$G105,"",IF($O105&gt;=$J105*12,0,IFERROR(IF($K105="Straight-Line",$P105/($J105*12),IF($K105="Double-Declining",MAX(0,MIN($R105-$I105,$R105*2/($J105*12))),"")),"")))))</f>
        <v/>
      </c>
      <c r="T105" s="29">
        <f>IF($A105="","",IF(COUNTIF($A$6:$A$105,$A105)&gt;1,"Check duplicate ID",IF(COUNTBLANK($B105:$L105)&gt;0,"Check required inputs",IF($H105&lt;=0,"Check cost",IF($I105&gt;$H105,"Check salvage value",IF($G105&lt;$F105,"Check service date",IF(AND($L105="Retired",$M105=""),"Check disposition date",IF(AND($L105&lt;&gt;"Retired",$M105&lt;&gt;""),"Check disposition/status",IF($L105="Held for Review","Human review",IF($N105&lt;$G105,"Before service",IF($O105&gt;=$J105*12,"Fully depreciated","Current")))))))))))</f>
        <v/>
      </c>
    </row>
  </sheetData>
  <autoFilter ref="A5:T105"/>
  <mergeCells count="1">
    <mergeCell ref="A1:T1"/>
  </mergeCells>
  <conditionalFormatting sqref="T6:T105">
    <cfRule type="expression" priority="1" dxfId="0">
      <formula>OR(LEFT($T6,5)="Check",$T6="Human review",$T6="Before service")</formula>
    </cfRule>
    <cfRule type="expression" priority="2" dxfId="1">
      <formula>$T6="Current"</formula>
    </cfRule>
    <cfRule type="expression" priority="3" dxfId="2">
      <formula>$T6="Fully depreciated"</formula>
    </cfRule>
  </conditionalFormatting>
  <dataValidations count="8">
    <dataValidation sqref="C6:C105" showDropDown="0" showInputMessage="1" showErrorMessage="1" allowBlank="0" errorTitle="Choose a category" error="Select one of the supported equipment categories." promptTitle="Equipment category" prompt="Choose the category used for summary reporting." type="list">
      <formula1>"Sprayer,Duster,Inspection Tool,Heat Equipment,Vehicle Equipment,Service Equipment"</formula1>
    </dataValidation>
    <dataValidation sqref="K6:K105" showDropDown="0" showInputMessage="1" showErrorMessage="1" allowBlank="0" errorTitle="Choose a method" error="Select Straight-Line or Double-Declining." promptTitle="Depreciation method" prompt="Choose the internal planning method for this asset." type="list">
      <formula1>"Straight-Line,Double-Declining"</formula1>
    </dataValidation>
    <dataValidation sqref="L6:L105" showDropDown="0" showInputMessage="1" showErrorMessage="1" allowBlank="0" errorTitle="Choose a status" error="Select Active, Retired, or Held for Review." promptTitle="Asset status" prompt="Retired assets should include a disposition date." type="list">
      <formula1>"Active,Retired,Held for Review"</formula1>
    </dataValidation>
    <dataValidation sqref="F6:G105 M6:M105" showDropDown="0" showInputMessage="1" showErrorMessage="1" allowBlank="0" errorTitle="Check the date" error="Enter a date within the permitted planning range." promptTitle="Equipment date" prompt="Use MM/DD/YYYY." type="date" operator="between">
      <formula1>DATE(1976,1,1)</formula1>
      <formula2>DATE(2036,12,31)</formula2>
    </dataValidation>
    <dataValidation sqref="H6:H105" showDropDown="0" showInputMessage="1" showErrorMessage="1" allowBlank="0" errorTitle="Check acquisition cost" error="Enter a positive amount within the visible maximum equipment amount." promptTitle="Acquisition cost" prompt="Enter the equipment acquisition cost in US dollars." type="decimal" operator="between">
      <formula1>0.01</formula1>
      <formula2>INDIRECT("'Assumptions'!$B$5")</formula2>
    </dataValidation>
    <dataValidation sqref="I6:I105" showDropDown="0" showInputMessage="1" showErrorMessage="1" allowBlank="0" errorTitle="Check salvage value" error="Enter zero or a positive amount within the visible maximum equipment amount." promptTitle="Salvage value" prompt="Enter the estimated salvage value in US dollars." type="decimal" operator="between">
      <formula1>0</formula1>
      <formula2>INDIRECT("'Assumptions'!$B$5")</formula2>
    </dataValidation>
    <dataValidation sqref="J6:J105" showDropDown="0" showInputMessage="1" showErrorMessage="1" allowBlank="0" errorTitle="Check useful life" error="Enter a whole number within the visible maximum useful life." promptTitle="Useful life" prompt="Enter the planning useful life in whole years." type="whole" operator="between">
      <formula1>1</formula1>
      <formula2>INDIRECT("'Assumptions'!$B$4")</formula2>
    </dataValidation>
    <dataValidation sqref="A6:A105" showDropDown="0" showInputMessage="1" showErrorMessage="1" allowBlank="0" errorTitle="Duplicate asset ID" error="Enter a unique fictional asset ID." promptTitle="Asset ID" prompt="Use a unique internal identifier." type="custom">
      <formula1>OR(A6="",COUNTIF($A$6:$A$105,A6)=1)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autoPageBreaks="0" fitToPage="1"/>
  </sheetPr>
  <dimension ref="A1:I12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48" customWidth="1" min="2" max="2"/>
    <col width="3" customWidth="1" min="3" max="3"/>
    <col width="21" customWidth="1" min="4" max="4"/>
    <col width="3" customWidth="1" min="5" max="5"/>
    <col width="20" customWidth="1" min="6" max="6"/>
    <col width="3" customWidth="1" min="7" max="7"/>
    <col width="22" customWidth="1" min="8" max="8"/>
    <col width="48" customWidth="1" min="9" max="9"/>
  </cols>
  <sheetData>
    <row r="1" ht="28" customHeight="1">
      <c r="A1" s="1" t="inlineStr">
        <is>
          <t>Equipment Depreciation Assumptions</t>
        </is>
      </c>
    </row>
    <row r="2" ht="33" customHeight="1">
      <c r="A2" s="2" t="inlineStr">
        <is>
          <t>Editable planning assumptions are highlighted in yellow. Supported methods are internal schedule choices, not tax, legal, safety, or accounting advice.</t>
        </is>
      </c>
    </row>
    <row r="3">
      <c r="A3" s="9" t="inlineStr">
        <is>
          <t>As-of Date</t>
        </is>
      </c>
      <c r="B3" s="43" t="n">
        <v>46276</v>
      </c>
      <c r="D3" s="5" t="inlineStr">
        <is>
          <t>Category Choices</t>
        </is>
      </c>
      <c r="F3" s="5" t="inlineStr">
        <is>
          <t>Status Choices</t>
        </is>
      </c>
      <c r="H3" s="5" t="inlineStr">
        <is>
          <t>Method Choices</t>
        </is>
      </c>
      <c r="I3" s="5" t="n"/>
    </row>
    <row r="4">
      <c r="A4" s="6" t="inlineStr">
        <is>
          <t>Maximum Useful Life (Years)</t>
        </is>
      </c>
      <c r="B4" s="31" t="n">
        <v>30</v>
      </c>
      <c r="D4" s="13" t="inlineStr">
        <is>
          <t>Sprayer</t>
        </is>
      </c>
      <c r="F4" s="13" t="inlineStr">
        <is>
          <t>Active</t>
        </is>
      </c>
      <c r="H4" s="32" t="inlineStr">
        <is>
          <t>Straight-Line</t>
        </is>
      </c>
      <c r="I4" s="32" t="inlineStr">
        <is>
          <t>Even monthly allocation of cost less salvage over the entered useful life.</t>
        </is>
      </c>
    </row>
    <row r="5">
      <c r="A5" s="9" t="inlineStr">
        <is>
          <t>Maximum Equipment Amount ($)</t>
        </is>
      </c>
      <c r="B5" s="40" t="n">
        <v>1000000</v>
      </c>
      <c r="D5" s="14" t="inlineStr">
        <is>
          <t>Duster</t>
        </is>
      </c>
      <c r="F5" s="14" t="inlineStr">
        <is>
          <t>Retired</t>
        </is>
      </c>
      <c r="H5" s="33" t="inlineStr">
        <is>
          <t>Double-Declining</t>
        </is>
      </c>
      <c r="I5" s="33" t="inlineStr">
        <is>
          <t>Monthly declining balance at twice the straight-line rate, with book value floored at entered salvage.</t>
        </is>
      </c>
    </row>
    <row r="6">
      <c r="A6" s="6" t="inlineStr">
        <is>
          <t>High-Value Review Threshold ($)</t>
        </is>
      </c>
      <c r="B6" s="40" t="n">
        <v>10000</v>
      </c>
      <c r="D6" s="13" t="inlineStr">
        <is>
          <t>Inspection Tool</t>
        </is>
      </c>
      <c r="F6" s="13" t="inlineStr">
        <is>
          <t>Held for Review</t>
        </is>
      </c>
    </row>
    <row r="7">
      <c r="D7" s="14" t="inlineStr">
        <is>
          <t>Heat Equipment</t>
        </is>
      </c>
    </row>
    <row r="8">
      <c r="D8" s="13" t="inlineStr">
        <is>
          <t>Vehicle Equipment</t>
        </is>
      </c>
    </row>
    <row r="9" ht="35" customHeight="1">
      <c r="A9" s="9" t="inlineStr">
        <is>
          <t>Timing Basis</t>
        </is>
      </c>
      <c r="B9" s="33" t="inlineStr">
        <is>
          <t>Depreciation uses completed months between the in-service date and effective-through date.</t>
        </is>
      </c>
      <c r="D9" s="14" t="inlineStr">
        <is>
          <t>Service Equipment</t>
        </is>
      </c>
    </row>
    <row r="10" ht="35" customHeight="1">
      <c r="A10" s="6" t="inlineStr">
        <is>
          <t>Disposition Handling</t>
        </is>
      </c>
      <c r="B10" s="32" t="inlineStr">
        <is>
          <t>For a retired asset with a disposition date, depreciation stops at the earlier of the disposition date and the as-of date.</t>
        </is>
      </c>
    </row>
    <row r="11" ht="35" customHeight="1">
      <c r="A11" s="9" t="inlineStr">
        <is>
          <t>Salvage Floor</t>
        </is>
      </c>
      <c r="B11" s="33" t="inlineStr">
        <is>
          <t>Calculated book value does not fall below the entered salvage value.</t>
        </is>
      </c>
    </row>
    <row r="12" ht="35" customHeight="1">
      <c r="A12" s="6" t="inlineStr">
        <is>
          <t>Review Use</t>
        </is>
      </c>
      <c r="B12" s="32" t="inlineStr">
        <is>
          <t>Review prompts identify entries that need human attention. Confirm financial reporting and tax treatment with qualified advisors.</t>
        </is>
      </c>
    </row>
  </sheetData>
  <mergeCells count="1">
    <mergeCell ref="A1:I1"/>
  </mergeCells>
  <conditionalFormatting sqref="B6">
    <cfRule type="expression" priority="1" dxfId="0">
      <formula>$B$6&gt;$B$5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Pest Control Operations Workbook</dc:creator>
  <dc:title xmlns:dc="http://purl.org/dc/elements/1.1/">Pest Control Equipment Depreciation Schedule</dc:title>
  <dc:subject xmlns:dc="http://purl.org/dc/elements/1.1/">Planning schedule for fictional pest control equipment</dc:subject>
  <dcterms:created xmlns:dcterms="http://purl.org/dc/terms/" xmlns:xsi="http://www.w3.org/2001/XMLSchema-instance" xsi:type="dcterms:W3CDTF">2026-09-11T03:48:45Z</dcterms:created>
  <dcterms:modified xmlns:dcterms="http://purl.org/dc/terms/" xmlns:xsi="http://www.w3.org/2001/XMLSchema-instance" xsi:type="dcterms:W3CDTF">2026-09-11T03:48:46+00:00Z</dcterms:modified>
</cp:coreProperties>
</file>