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'Estimates'!$A$4:$AD$104</definedName>
    <definedName name="_xlnm._FilterDatabase" localSheetId="2" hidden="1">'Assumptions'!$A$14:$N$114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color rgb="0042565F"/>
      <sz val="9"/>
    </font>
    <font>
      <b val="1"/>
      <color rgb="00FFFFFF"/>
      <sz val="10"/>
    </font>
    <font>
      <b val="1"/>
      <color rgb="00243238"/>
      <sz val="10"/>
    </font>
    <font>
      <color rgb="00243238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AF0F2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top"/>
    </xf>
    <xf numFmtId="0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vertical="top"/>
    </xf>
    <xf numFmtId="0" fontId="4" fillId="6" borderId="1" applyAlignment="1" pivotButton="0" quotePrefix="0" xfId="0">
      <alignment vertical="top"/>
    </xf>
    <xf numFmtId="0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vertical="top"/>
    </xf>
    <xf numFmtId="164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vertical="top"/>
    </xf>
    <xf numFmtId="165" fontId="5" fillId="7" borderId="1" applyAlignment="1" pivotButton="0" quotePrefix="0" xfId="0">
      <alignment vertical="top"/>
    </xf>
    <xf numFmtId="165" fontId="5" fillId="5" borderId="1" applyAlignment="1" pivotButton="0" quotePrefix="0" xfId="0">
      <alignment vertical="top"/>
    </xf>
    <xf numFmtId="0" fontId="5" fillId="7" borderId="1" applyAlignment="1" pivotButton="0" quotePrefix="0" xfId="0">
      <alignment vertical="top" wrapText="1"/>
    </xf>
    <xf numFmtId="2" fontId="5" fillId="7" borderId="1" applyAlignment="1" pivotButton="0" quotePrefix="0" xfId="0">
      <alignment vertical="top"/>
    </xf>
    <xf numFmtId="164" fontId="5" fillId="5" borderId="1" applyAlignment="1" pivotButton="0" quotePrefix="0" xfId="0">
      <alignment vertical="top"/>
    </xf>
    <xf numFmtId="164" fontId="5" fillId="7" borderId="1" applyAlignment="1" pivotButton="0" quotePrefix="0" xfId="0">
      <alignment vertical="top"/>
    </xf>
    <xf numFmtId="1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top" wrapText="1"/>
    </xf>
    <xf numFmtId="165" fontId="5" fillId="6" borderId="1" applyAlignment="1" pivotButton="0" quotePrefix="0" xfId="0">
      <alignment vertical="top"/>
    </xf>
    <xf numFmtId="164" fontId="5" fillId="6" borderId="1" applyAlignment="1" pivotButton="0" quotePrefix="0" xfId="0">
      <alignment vertical="top"/>
    </xf>
    <xf numFmtId="10" fontId="5" fillId="6" borderId="1" applyAlignment="1" pivotButton="0" quotePrefix="0" xfId="0">
      <alignment vertical="top"/>
    </xf>
    <xf numFmtId="0" fontId="5" fillId="6" borderId="1" applyAlignment="1" pivotButton="0" quotePrefix="0" xfId="0">
      <alignment vertical="top" wrapText="1"/>
    </xf>
    <xf numFmtId="1" fontId="5" fillId="7" borderId="1" applyAlignment="1" pivotButton="0" quotePrefix="0" xfId="0">
      <alignment horizontal="right" vertical="center"/>
    </xf>
    <xf numFmtId="10" fontId="5" fillId="7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2" fontId="5" fillId="7" borderId="1" applyAlignment="1" pivotButton="0" quotePrefix="0" xfId="0">
      <alignment horizontal="right" vertical="center"/>
    </xf>
    <xf numFmtId="164" fontId="5" fillId="7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5" fontId="5" fillId="7" borderId="1" applyAlignment="1" pivotButton="0" quotePrefix="0" xfId="0">
      <alignment vertical="top"/>
    </xf>
    <xf numFmtId="165" fontId="5" fillId="5" borderId="1" applyAlignment="1" pivotButton="0" quotePrefix="0" xfId="0">
      <alignment vertical="top"/>
    </xf>
    <xf numFmtId="165" fontId="5" fillId="6" borderId="1" applyAlignment="1" pivotButton="0" quotePrefix="0" xfId="0">
      <alignment vertical="top"/>
    </xf>
  </cellXfs>
  <cellStyles count="1">
    <cellStyle name="Normal" xfId="0" builtinId="0" hidden="0"/>
  </cellStyles>
  <dxfs count="3">
    <dxf>
      <font>
        <b val="1"/>
        <color rgb="00FFFFFF"/>
      </font>
      <fill>
        <patternFill patternType="solid">
          <fgColor rgb="002F7A68"/>
        </patternFill>
      </fill>
    </dxf>
    <dxf>
      <font>
        <b val="1"/>
        <color rgb="00FFFFFF"/>
      </font>
      <fill>
        <patternFill patternType="solid">
          <fgColor rgb="00B84A3A"/>
        </patternFill>
      </fill>
    </dxf>
    <dxf>
      <font>
        <color rgb="00FFFFFF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780000" cy="237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" customWidth="1" min="3" max="3"/>
    <col width="18" customWidth="1" min="4" max="4"/>
    <col width="18" customWidth="1" min="5" max="5"/>
    <col width="4" customWidth="1" min="6" max="6"/>
    <col width="29" customWidth="1" min="7" max="7"/>
    <col width="4" customWidth="1" min="8" max="8"/>
  </cols>
  <sheetData>
    <row r="1" ht="28" customHeight="1">
      <c r="A1" s="1" t="inlineStr">
        <is>
          <t>Pest Control Estimate Summary</t>
        </is>
      </c>
      <c r="B1" s="31" t="n"/>
      <c r="C1" s="31" t="n"/>
      <c r="D1" s="31" t="n"/>
      <c r="E1" s="31" t="n"/>
      <c r="F1" s="31" t="n"/>
      <c r="G1" s="31" t="n"/>
      <c r="H1" s="32" t="n"/>
    </row>
    <row r="2" ht="34" customHeight="1">
      <c r="A2" s="2" t="inlineStr">
        <is>
          <t>All examples are fictional.</t>
        </is>
      </c>
      <c r="C2" s="2" t="inlineStr">
        <is>
          <t>Yellow cells on working sheets are editable.</t>
        </is>
      </c>
      <c r="E2" s="2" t="inlineStr">
        <is>
          <t>Rates and limits are user-controlled assumptions.</t>
        </is>
      </c>
      <c r="G2" s="2" t="inlineStr">
        <is>
          <t>Human review is required before presenting an estimate.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D4" s="4" t="inlineStr">
        <is>
          <t>Status</t>
        </is>
      </c>
      <c r="E4" s="4" t="inlineStr">
        <is>
          <t>Estimate Count</t>
        </is>
      </c>
    </row>
    <row r="5">
      <c r="A5" s="5" t="inlineStr">
        <is>
          <t>Estimates entered</t>
        </is>
      </c>
      <c r="B5" s="6">
        <f>COUNTIF(Estimates!$A$5:$A$104,"&lt;&gt;")</f>
        <v/>
      </c>
      <c r="D5" s="7" t="inlineStr">
        <is>
          <t>Draft</t>
        </is>
      </c>
      <c r="E5" s="6">
        <f>COUNTIF(Estimates!$K$5:$K$104,$D5)</f>
        <v/>
      </c>
    </row>
    <row r="6">
      <c r="A6" s="8" t="inlineStr">
        <is>
          <t>Draft estimates</t>
        </is>
      </c>
      <c r="B6" s="9">
        <f>COUNTIF(Estimates!$K$5:$K$104,"Draft")</f>
        <v/>
      </c>
      <c r="D6" s="10" t="inlineStr">
        <is>
          <t>Presented</t>
        </is>
      </c>
      <c r="E6" s="9">
        <f>COUNTIF(Estimates!$K$5:$K$104,$D6)</f>
        <v/>
      </c>
    </row>
    <row r="7">
      <c r="A7" s="5" t="inlineStr">
        <is>
          <t>Presented estimates</t>
        </is>
      </c>
      <c r="B7" s="6">
        <f>COUNTIF(Estimates!$K$5:$K$104,"Presented")</f>
        <v/>
      </c>
      <c r="D7" s="7" t="inlineStr">
        <is>
          <t>Accepted</t>
        </is>
      </c>
      <c r="E7" s="6">
        <f>COUNTIF(Estimates!$K$5:$K$104,$D7)</f>
        <v/>
      </c>
    </row>
    <row r="8">
      <c r="A8" s="8" t="inlineStr">
        <is>
          <t>Accepted estimates</t>
        </is>
      </c>
      <c r="B8" s="9">
        <f>COUNTIF(Estimates!$K$5:$K$104,"Accepted")</f>
        <v/>
      </c>
      <c r="D8" s="10" t="inlineStr">
        <is>
          <t>Declined</t>
        </is>
      </c>
      <c r="E8" s="9">
        <f>COUNTIF(Estimates!$K$5:$K$104,$D8)</f>
        <v/>
      </c>
    </row>
    <row r="9">
      <c r="A9" s="5" t="inlineStr">
        <is>
          <t>Declined estimates</t>
        </is>
      </c>
      <c r="B9" s="6">
        <f>COUNTIF(Estimates!$K$5:$K$104,"Declined")</f>
        <v/>
      </c>
      <c r="D9" s="7" t="inlineStr">
        <is>
          <t>Expired</t>
        </is>
      </c>
      <c r="E9" s="6">
        <f>COUNTIF(Estimates!$K$5:$K$104,$D9)</f>
        <v/>
      </c>
    </row>
    <row r="10">
      <c r="A10" s="8" t="inlineStr">
        <is>
          <t>Expired estimates</t>
        </is>
      </c>
      <c r="B10" s="9">
        <f>COUNTIF(Estimates!$K$5:$K$104,"Expired")</f>
        <v/>
      </c>
    </row>
    <row r="11">
      <c r="A11" s="5" t="inlineStr">
        <is>
          <t>Total quoted</t>
        </is>
      </c>
      <c r="B11" s="11">
        <f>IF(COUNTIF(Estimates!$A$5:$A$104,"&lt;&gt;")=0,"",IFERROR(SUM(Estimates!$AC$5:$AC$104),""))</f>
        <v/>
      </c>
    </row>
    <row r="12">
      <c r="A12" s="8" t="inlineStr">
        <is>
          <t>Accepted total</t>
        </is>
      </c>
      <c r="B12" s="12">
        <f>IF(COUNTIF(Estimates!$K$5:$K$104,"Accepted")=0,"",IFERROR(SUMIF(Estimates!$K$5:$K$104,"Accepted",Estimates!$AC$5:$AC$104),""))</f>
        <v/>
      </c>
    </row>
    <row r="13">
      <c r="A13" s="5" t="inlineStr">
        <is>
          <t>Average quoted</t>
        </is>
      </c>
      <c r="B13" s="11">
        <f>IF(COUNT(Estimates!$AC$5:$AC$104)=0,"",IFERROR(AVERAGE(Estimates!$AC$5:$AC$104),""))</f>
        <v/>
      </c>
    </row>
    <row r="14">
      <c r="A14" s="8" t="inlineStr">
        <is>
          <t>Estimates needing a check</t>
        </is>
      </c>
      <c r="B14" s="9">
        <f>COUNTIF(Estimates!$AD$5:$AD$104,"Check*")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D104"/>
  <sheetViews>
    <sheetView showGridLines="0" showRowColHeaders="1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29" customWidth="1" min="4" max="4"/>
    <col width="43" customWidth="1" min="5" max="5"/>
    <col width="23" customWidth="1" min="6" max="6"/>
    <col width="27" customWidth="1" min="7" max="7"/>
    <col width="28" customWidth="1" min="8" max="8"/>
    <col width="23" customWidth="1" min="9" max="9"/>
    <col width="22" customWidth="1" min="10" max="10"/>
    <col width="13" customWidth="1" min="11" max="11"/>
    <col width="12" customWidth="1" min="12" max="12"/>
    <col width="13" customWidth="1" min="13" max="13"/>
    <col width="14" customWidth="1" min="14" max="14"/>
    <col width="25" customWidth="1" min="15" max="15"/>
    <col width="12" customWidth="1" min="16" max="16"/>
    <col width="13" customWidth="1" min="17" max="17"/>
    <col width="14" customWidth="1" min="18" max="18"/>
    <col width="10" customWidth="1" min="19" max="19"/>
    <col width="14" customWidth="1" min="20" max="20"/>
    <col width="10" customWidth="1" min="21" max="21"/>
    <col width="14" customWidth="1" min="22" max="22"/>
    <col width="28" customWidth="1" min="23" max="23"/>
    <col width="15" customWidth="1" min="24" max="24"/>
    <col width="16" customWidth="1" min="25" max="25"/>
    <col width="11" customWidth="1" min="26" max="26"/>
    <col width="15" customWidth="1" min="27" max="27"/>
    <col width="14" customWidth="1" min="28" max="28"/>
    <col width="16" customWidth="1" min="29" max="29"/>
    <col width="24" customWidth="1" min="30" max="30"/>
  </cols>
  <sheetData>
    <row r="1" ht="28" customHeight="1">
      <c r="A1" s="1" t="inlineStr">
        <is>
          <t>Pest Control Estimate Template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1" t="n"/>
      <c r="U1" s="31" t="n"/>
      <c r="V1" s="31" t="n"/>
      <c r="W1" s="31" t="n"/>
      <c r="X1" s="31" t="n"/>
      <c r="Y1" s="31" t="n"/>
      <c r="Z1" s="31" t="n"/>
      <c r="AA1" s="31" t="n"/>
      <c r="AB1" s="31" t="n"/>
      <c r="AC1" s="31" t="n"/>
      <c r="AD1" s="32" t="n"/>
    </row>
    <row r="2" ht="34" customHeight="1">
      <c r="A2" s="2" t="inlineStr">
        <is>
          <t>Yellow cells are editable.</t>
        </is>
      </c>
      <c r="D2" s="2" t="inlineStr">
        <is>
          <t>Calculated amounts update from the Assumptions sheet.</t>
        </is>
      </c>
      <c r="J2" s="2" t="inlineStr">
        <is>
          <t>Review alerts prompt a human check and do not indicate approval.</t>
        </is>
      </c>
      <c r="Q2" s="2" t="inlineStr">
        <is>
          <t>Fictional examples are for workbook testing only.</t>
        </is>
      </c>
      <c r="W2" s="2" t="inlineStr">
        <is>
          <t>Verify pricing, tax treatment, scope, safety, and requirements independently.</t>
        </is>
      </c>
    </row>
    <row r="3"/>
    <row r="4" ht="38" customHeight="1">
      <c r="A4" s="3" t="inlineStr">
        <is>
          <t>Estimate ID</t>
        </is>
      </c>
      <c r="B4" s="3" t="inlineStr">
        <is>
          <t>Estimate Date</t>
        </is>
      </c>
      <c r="C4" s="3" t="inlineStr">
        <is>
          <t>Valid Through</t>
        </is>
      </c>
      <c r="D4" s="3" t="inlineStr">
        <is>
          <t>Customer</t>
        </is>
      </c>
      <c r="E4" s="3" t="inlineStr">
        <is>
          <t>Service Site</t>
        </is>
      </c>
      <c r="F4" s="3" t="inlineStr">
        <is>
          <t>Pest Concern</t>
        </is>
      </c>
      <c r="G4" s="3" t="inlineStr">
        <is>
          <t>Service</t>
        </is>
      </c>
      <c r="H4" s="3" t="inlineStr">
        <is>
          <t>Technician</t>
        </is>
      </c>
      <c r="I4" s="3" t="inlineStr">
        <is>
          <t>Route</t>
        </is>
      </c>
      <c r="J4" s="3" t="inlineStr">
        <is>
          <t>Responsibility</t>
        </is>
      </c>
      <c r="K4" s="3" t="inlineStr">
        <is>
          <t>Status</t>
        </is>
      </c>
      <c r="L4" s="3" t="inlineStr">
        <is>
          <t>Service Qty</t>
        </is>
      </c>
      <c r="M4" s="3" t="inlineStr">
        <is>
          <t>Service Unit</t>
        </is>
      </c>
      <c r="N4" s="3" t="inlineStr">
        <is>
          <t>Service Rate</t>
        </is>
      </c>
      <c r="O4" s="3" t="inlineStr">
        <is>
          <t>Product</t>
        </is>
      </c>
      <c r="P4" s="3" t="inlineStr">
        <is>
          <t>Product Qty</t>
        </is>
      </c>
      <c r="Q4" s="3" t="inlineStr">
        <is>
          <t>Product Unit</t>
        </is>
      </c>
      <c r="R4" s="3" t="inlineStr">
        <is>
          <t>Product Rate</t>
        </is>
      </c>
      <c r="S4" s="3" t="inlineStr">
        <is>
          <t>Hours</t>
        </is>
      </c>
      <c r="T4" s="3" t="inlineStr">
        <is>
          <t>Hourly Rate</t>
        </is>
      </c>
      <c r="U4" s="3" t="inlineStr">
        <is>
          <t>Miles</t>
        </is>
      </c>
      <c r="V4" s="3" t="inlineStr">
        <is>
          <t>Mileage Rate</t>
        </is>
      </c>
      <c r="W4" s="3" t="inlineStr">
        <is>
          <t>Option</t>
        </is>
      </c>
      <c r="X4" s="3" t="inlineStr">
        <is>
          <t>Option Amount</t>
        </is>
      </c>
      <c r="Y4" s="3" t="inlineStr">
        <is>
          <t>Discount Amount</t>
        </is>
      </c>
      <c r="Z4" s="3" t="inlineStr">
        <is>
          <t>Tax Rate</t>
        </is>
      </c>
      <c r="AA4" s="3" t="inlineStr">
        <is>
          <t>Subtotal</t>
        </is>
      </c>
      <c r="AB4" s="3" t="inlineStr">
        <is>
          <t>Tax Amount</t>
        </is>
      </c>
      <c r="AC4" s="3" t="inlineStr">
        <is>
          <t>Quoted Total</t>
        </is>
      </c>
      <c r="AD4" s="3" t="inlineStr">
        <is>
          <t>Review Alert</t>
        </is>
      </c>
    </row>
    <row r="5">
      <c r="A5" s="13" t="inlineStr">
        <is>
          <t>FICTIONAL-EST-001</t>
        </is>
      </c>
      <c r="B5" s="33" t="n">
        <v>46266</v>
      </c>
      <c r="C5" s="34">
        <f>IF($B5="","",IFERROR($B5+Assumptions!$B$4,""))</f>
        <v/>
      </c>
      <c r="D5" s="16" t="inlineStr">
        <is>
          <t>Fictional Acorn Arcade LLC</t>
        </is>
      </c>
      <c r="E5" s="16" t="inlineStr">
        <is>
          <t>Fictional Site 01, 101 Imaginary Way, Sampletown, ZZ 00000</t>
        </is>
      </c>
      <c r="F5" s="16" t="inlineStr">
        <is>
          <t>Ant activity</t>
        </is>
      </c>
      <c r="G5" s="16" t="inlineStr">
        <is>
          <t>Fictional Inspection</t>
        </is>
      </c>
      <c r="H5" s="16" t="inlineStr">
        <is>
          <t>Fictional Technician Amber</t>
        </is>
      </c>
      <c r="I5" s="16" t="inlineStr">
        <is>
          <t>Fictional Route North</t>
        </is>
      </c>
      <c r="J5" s="16" t="inlineStr">
        <is>
          <t>Customer preparation</t>
        </is>
      </c>
      <c r="K5" s="13" t="inlineStr">
        <is>
          <t>Accepted</t>
        </is>
      </c>
      <c r="L5" s="17" t="n">
        <v>1</v>
      </c>
      <c r="M5" s="7">
        <f>IF($G5="","",IFERROR(VLOOKUP($G5,Assumptions!$A$15:$C$114,2,FALSE),""))</f>
        <v/>
      </c>
      <c r="N5" s="18">
        <f>IF($G5="","",IFERROR(VLOOKUP($G5,Assumptions!$A$15:$C$114,3,FALSE),""))</f>
        <v/>
      </c>
      <c r="O5" s="16" t="inlineStr"/>
      <c r="P5" s="17" t="inlineStr"/>
      <c r="Q5" s="7">
        <f>IF($O5="","",IFERROR(VLOOKUP($O5,Assumptions!$D$15:$F$114,2,FALSE),""))</f>
        <v/>
      </c>
      <c r="R5" s="18">
        <f>IF($O5="","",IFERROR(VLOOKUP($O5,Assumptions!$D$15:$F$114,3,FALSE),""))</f>
        <v/>
      </c>
      <c r="S5" s="17" t="n">
        <v>1</v>
      </c>
      <c r="T5" s="18">
        <f>IF($H5="","",IFERROR(VLOOKUP($H5,Assumptions!$G$15:$H$114,2,FALSE),""))</f>
        <v/>
      </c>
      <c r="U5" s="17" t="n">
        <v>12</v>
      </c>
      <c r="V5" s="18">
        <f>IF($A5="","",IF(Assumptions!$B$6="","",IFERROR(Assumptions!$B$6,"")))</f>
        <v/>
      </c>
      <c r="W5" s="16" t="inlineStr"/>
      <c r="X5" s="19" t="inlineStr"/>
      <c r="Y5" s="19" t="n">
        <v>0</v>
      </c>
      <c r="Z5" s="20">
        <f>IF($A5="","",IF(Assumptions!$B$5="","",IFERROR(Assumptions!$B$5,"")))</f>
        <v/>
      </c>
      <c r="AA5" s="18">
        <f>IF($A5="","",IF(OR($G5="",$L5="",$N5="",AND($O5&lt;&gt;"",OR($P5="",$R5="")),AND($P5&lt;&gt;"",$O5=""),AND($S5&lt;&gt;"",$T5="")),"",IFERROR(N($L5)*N($N5)+N($P5)*N($R5)+N($S5)*N($T5)+N($U5)*N($V5)+N($X5)-N($Y5),"")))</f>
        <v/>
      </c>
      <c r="AB5" s="18">
        <f>IF($AA5="","",IF($Z5="","",IFERROR(MAX(0,$AA5)*N($Z5),"")))</f>
        <v/>
      </c>
      <c r="AC5" s="18">
        <f>IF($AA5="","",IF($AB5="","",IFERROR($AA5+$AB5,"")))</f>
        <v/>
      </c>
      <c r="AD5" s="21">
        <f>IF($A5="","",IF(COUNTIF($A$5:$A$104,$A5)&gt;1,"Check duplicate ID",IF($B5="","Check date",IF($D5="","Check customer",IF($E5="","Check site",IF($F5="","Check pest concern",IF($G5="","Check service",IF(OR($M5="",$N5=""),"Check service setup",IF(OR($L5="",N($L5)&lt;=0,N($L5)&gt;Assumptions!$B$8),"Check quantity",IF($H5="","Check technician",IF($I5="","Check route",IF($J5="","Check responsibility",IF($K5="","Check status",IF(AND($O5&lt;&gt;"",OR($P5="",N($P5)&lt;=0,N($P5)&gt;Assumptions!$B$8,$Q5="",$R5="")),"Check product details",IF(AND($O5="",$P5&lt;&gt;""),"Check product selection",IF(AND($S5&lt;&gt;"",OR(N($S5)&lt;0,N($S5)&gt;Assumptions!$B$9,$T5="")),"Check hours",IF(AND($U5&lt;&gt;"",OR(N($U5)&lt;0,N($U5)&gt;Assumptions!$B$10,AND(N($U5)&gt;0,$V5=""))),"Check miles",IF(OR(AND($W5="",$X5&lt;&gt;""),AND($W5&lt;&gt;"",$X5=""),N($X5)&lt;0,N($X5)&gt;Assumptions!$B$11),"Check option details",IF(OR(N($Y5)&lt;0,N($Y5)&gt;Assumptions!$B$7,N($AA5)&lt;0),"Check discount",IF($Z5="","Check tax setting",IF(AND($C5&lt;TODAY(),OR($K5="Draft",$K5="Presented")),"Check validity","Ready for review")))))))))))))))))))))</f>
        <v/>
      </c>
    </row>
    <row r="6">
      <c r="A6" s="13" t="inlineStr">
        <is>
          <t>FICTIONAL-EST-002</t>
        </is>
      </c>
      <c r="B6" s="33" t="n">
        <v>46267</v>
      </c>
      <c r="C6" s="35">
        <f>IF($B6="","",IFERROR($B6+Assumptions!$B$4,""))</f>
        <v/>
      </c>
      <c r="D6" s="16" t="inlineStr">
        <is>
          <t>Fictional Blue Lantern Books LLC</t>
        </is>
      </c>
      <c r="E6" s="16" t="inlineStr">
        <is>
          <t>Fictional Site 02, 202 Pretend Plaza, Sampletown, ZZ 00000</t>
        </is>
      </c>
      <c r="F6" s="16" t="inlineStr">
        <is>
          <t>Cockroach activity</t>
        </is>
      </c>
      <c r="G6" s="16" t="inlineStr">
        <is>
          <t>Fictional Exterior Service</t>
        </is>
      </c>
      <c r="H6" s="16" t="inlineStr">
        <is>
          <t>Fictional Technician Birch</t>
        </is>
      </c>
      <c r="I6" s="16" t="inlineStr">
        <is>
          <t>Fictional Route East</t>
        </is>
      </c>
      <c r="J6" s="16" t="inlineStr">
        <is>
          <t>Shared preparation</t>
        </is>
      </c>
      <c r="K6" s="13" t="inlineStr">
        <is>
          <t>Presented</t>
        </is>
      </c>
      <c r="L6" s="17" t="n">
        <v>1</v>
      </c>
      <c r="M6" s="10">
        <f>IF($G6="","",IFERROR(VLOOKUP($G6,Assumptions!$A$15:$C$114,2,FALSE),""))</f>
        <v/>
      </c>
      <c r="N6" s="23">
        <f>IF($G6="","",IFERROR(VLOOKUP($G6,Assumptions!$A$15:$C$114,3,FALSE),""))</f>
        <v/>
      </c>
      <c r="O6" s="16" t="inlineStr">
        <is>
          <t>Fictional Product Alpha</t>
        </is>
      </c>
      <c r="P6" s="17" t="n">
        <v>8</v>
      </c>
      <c r="Q6" s="10">
        <f>IF($O6="","",IFERROR(VLOOKUP($O6,Assumptions!$D$15:$F$114,2,FALSE),""))</f>
        <v/>
      </c>
      <c r="R6" s="23">
        <f>IF($O6="","",IFERROR(VLOOKUP($O6,Assumptions!$D$15:$F$114,3,FALSE),""))</f>
        <v/>
      </c>
      <c r="S6" s="17" t="n">
        <v>2</v>
      </c>
      <c r="T6" s="23">
        <f>IF($H6="","",IFERROR(VLOOKUP($H6,Assumptions!$G$15:$H$114,2,FALSE),""))</f>
        <v/>
      </c>
      <c r="U6" s="17" t="n">
        <v>18</v>
      </c>
      <c r="V6" s="23">
        <f>IF($A6="","",IF(Assumptions!$B$6="","",IFERROR(Assumptions!$B$6,"")))</f>
        <v/>
      </c>
      <c r="W6" s="16" t="inlineStr">
        <is>
          <t>Fictional monitoring add-on</t>
        </is>
      </c>
      <c r="X6" s="19" t="n">
        <v>35</v>
      </c>
      <c r="Y6" s="19" t="n">
        <v>25</v>
      </c>
      <c r="Z6" s="24">
        <f>IF($A6="","",IF(Assumptions!$B$5="","",IFERROR(Assumptions!$B$5,"")))</f>
        <v/>
      </c>
      <c r="AA6" s="23">
        <f>IF($A6="","",IF(OR($G6="",$L6="",$N6="",AND($O6&lt;&gt;"",OR($P6="",$R6="")),AND($P6&lt;&gt;"",$O6=""),AND($S6&lt;&gt;"",$T6="")),"",IFERROR(N($L6)*N($N6)+N($P6)*N($R6)+N($S6)*N($T6)+N($U6)*N($V6)+N($X6)-N($Y6),"")))</f>
        <v/>
      </c>
      <c r="AB6" s="23">
        <f>IF($AA6="","",IF($Z6="","",IFERROR(MAX(0,$AA6)*N($Z6),"")))</f>
        <v/>
      </c>
      <c r="AC6" s="23">
        <f>IF($AA6="","",IF($AB6="","",IFERROR($AA6+$AB6,"")))</f>
        <v/>
      </c>
      <c r="AD6" s="25">
        <f>IF($A6="","",IF(COUNTIF($A$5:$A$104,$A6)&gt;1,"Check duplicate ID",IF($B6="","Check date",IF($D6="","Check customer",IF($E6="","Check site",IF($F6="","Check pest concern",IF($G6="","Check service",IF(OR($M6="",$N6=""),"Check service setup",IF(OR($L6="",N($L6)&lt;=0,N($L6)&gt;Assumptions!$B$8),"Check quantity",IF($H6="","Check technician",IF($I6="","Check route",IF($J6="","Check responsibility",IF($K6="","Check status",IF(AND($O6&lt;&gt;"",OR($P6="",N($P6)&lt;=0,N($P6)&gt;Assumptions!$B$8,$Q6="",$R6="")),"Check product details",IF(AND($O6="",$P6&lt;&gt;""),"Check product selection",IF(AND($S6&lt;&gt;"",OR(N($S6)&lt;0,N($S6)&gt;Assumptions!$B$9,$T6="")),"Check hours",IF(AND($U6&lt;&gt;"",OR(N($U6)&lt;0,N($U6)&gt;Assumptions!$B$10,AND(N($U6)&gt;0,$V6=""))),"Check miles",IF(OR(AND($W6="",$X6&lt;&gt;""),AND($W6&lt;&gt;"",$X6=""),N($X6)&lt;0,N($X6)&gt;Assumptions!$B$11),"Check option details",IF(OR(N($Y6)&lt;0,N($Y6)&gt;Assumptions!$B$7,N($AA6)&lt;0),"Check discount",IF($Z6="","Check tax setting",IF(AND($C6&lt;TODAY(),OR($K6="Draft",$K6="Presented")),"Check validity","Ready for review")))))))))))))))))))))</f>
        <v/>
      </c>
    </row>
    <row r="7">
      <c r="A7" s="13" t="inlineStr">
        <is>
          <t>FICTIONAL-EST-003</t>
        </is>
      </c>
      <c r="B7" s="33" t="n">
        <v>46268</v>
      </c>
      <c r="C7" s="34">
        <f>IF($B7="","",IFERROR($B7+Assumptions!$B$4,""))</f>
        <v/>
      </c>
      <c r="D7" s="16" t="inlineStr">
        <is>
          <t>Fictional Copper Cloud Cafe LLC</t>
        </is>
      </c>
      <c r="E7" s="16" t="inlineStr">
        <is>
          <t>Fictional Site 03, 303 Make-Believe Road, Sampletown, ZZ 00000</t>
        </is>
      </c>
      <c r="F7" s="16" t="inlineStr">
        <is>
          <t>Stored product insects</t>
        </is>
      </c>
      <c r="G7" s="16" t="inlineStr">
        <is>
          <t>Fictional Interior Service</t>
        </is>
      </c>
      <c r="H7" s="16" t="inlineStr">
        <is>
          <t>Fictional Technician Cedar</t>
        </is>
      </c>
      <c r="I7" s="16" t="inlineStr">
        <is>
          <t>Fictional Route Central</t>
        </is>
      </c>
      <c r="J7" s="16" t="inlineStr">
        <is>
          <t>Customer preparation</t>
        </is>
      </c>
      <c r="K7" s="13" t="inlineStr">
        <is>
          <t>Draft</t>
        </is>
      </c>
      <c r="L7" s="17" t="n">
        <v>2</v>
      </c>
      <c r="M7" s="7">
        <f>IF($G7="","",IFERROR(VLOOKUP($G7,Assumptions!$A$15:$C$114,2,FALSE),""))</f>
        <v/>
      </c>
      <c r="N7" s="18">
        <f>IF($G7="","",IFERROR(VLOOKUP($G7,Assumptions!$A$15:$C$114,3,FALSE),""))</f>
        <v/>
      </c>
      <c r="O7" s="16" t="inlineStr">
        <is>
          <t>Fictional Product Beta</t>
        </is>
      </c>
      <c r="P7" s="17" t="n">
        <v>0.5</v>
      </c>
      <c r="Q7" s="7">
        <f>IF($O7="","",IFERROR(VLOOKUP($O7,Assumptions!$D$15:$F$114,2,FALSE),""))</f>
        <v/>
      </c>
      <c r="R7" s="18">
        <f>IF($O7="","",IFERROR(VLOOKUP($O7,Assumptions!$D$15:$F$114,3,FALSE),""))</f>
        <v/>
      </c>
      <c r="S7" s="17" t="n">
        <v>3</v>
      </c>
      <c r="T7" s="18">
        <f>IF($H7="","",IFERROR(VLOOKUP($H7,Assumptions!$G$15:$H$114,2,FALSE),""))</f>
        <v/>
      </c>
      <c r="U7" s="17" t="n">
        <v>9</v>
      </c>
      <c r="V7" s="18">
        <f>IF($A7="","",IF(Assumptions!$B$6="","",IFERROR(Assumptions!$B$6,"")))</f>
        <v/>
      </c>
      <c r="W7" s="16" t="inlineStr"/>
      <c r="X7" s="19" t="inlineStr"/>
      <c r="Y7" s="19" t="n">
        <v>0</v>
      </c>
      <c r="Z7" s="20">
        <f>IF($A7="","",IF(Assumptions!$B$5="","",IFERROR(Assumptions!$B$5,"")))</f>
        <v/>
      </c>
      <c r="AA7" s="18">
        <f>IF($A7="","",IF(OR($G7="",$L7="",$N7="",AND($O7&lt;&gt;"",OR($P7="",$R7="")),AND($P7&lt;&gt;"",$O7=""),AND($S7&lt;&gt;"",$T7="")),"",IFERROR(N($L7)*N($N7)+N($P7)*N($R7)+N($S7)*N($T7)+N($U7)*N($V7)+N($X7)-N($Y7),"")))</f>
        <v/>
      </c>
      <c r="AB7" s="18">
        <f>IF($AA7="","",IF($Z7="","",IFERROR(MAX(0,$AA7)*N($Z7),"")))</f>
        <v/>
      </c>
      <c r="AC7" s="18">
        <f>IF($AA7="","",IF($AB7="","",IFERROR($AA7+$AB7,"")))</f>
        <v/>
      </c>
      <c r="AD7" s="21">
        <f>IF($A7="","",IF(COUNTIF($A$5:$A$104,$A7)&gt;1,"Check duplicate ID",IF($B7="","Check date",IF($D7="","Check customer",IF($E7="","Check site",IF($F7="","Check pest concern",IF($G7="","Check service",IF(OR($M7="",$N7=""),"Check service setup",IF(OR($L7="",N($L7)&lt;=0,N($L7)&gt;Assumptions!$B$8),"Check quantity",IF($H7="","Check technician",IF($I7="","Check route",IF($J7="","Check responsibility",IF($K7="","Check status",IF(AND($O7&lt;&gt;"",OR($P7="",N($P7)&lt;=0,N($P7)&gt;Assumptions!$B$8,$Q7="",$R7="")),"Check product details",IF(AND($O7="",$P7&lt;&gt;""),"Check product selection",IF(AND($S7&lt;&gt;"",OR(N($S7)&lt;0,N($S7)&gt;Assumptions!$B$9,$T7="")),"Check hours",IF(AND($U7&lt;&gt;"",OR(N($U7)&lt;0,N($U7)&gt;Assumptions!$B$10,AND(N($U7)&gt;0,$V7=""))),"Check miles",IF(OR(AND($W7="",$X7&lt;&gt;""),AND($W7&lt;&gt;"",$X7=""),N($X7)&lt;0,N($X7)&gt;Assumptions!$B$11),"Check option details",IF(OR(N($Y7)&lt;0,N($Y7)&gt;Assumptions!$B$7,N($AA7)&lt;0),"Check discount",IF($Z7="","Check tax setting",IF(AND($C7&lt;TODAY(),OR($K7="Draft",$K7="Presented")),"Check validity","Ready for review")))))))))))))))))))))</f>
        <v/>
      </c>
    </row>
    <row r="8">
      <c r="A8" s="13" t="inlineStr">
        <is>
          <t>FICTIONAL-EST-004</t>
        </is>
      </c>
      <c r="B8" s="33" t="n">
        <v>46269</v>
      </c>
      <c r="C8" s="35">
        <f>IF($B8="","",IFERROR($B8+Assumptions!$B$4,""))</f>
        <v/>
      </c>
      <c r="D8" s="16" t="inlineStr">
        <is>
          <t>Fictional Dandelion Depot LLC</t>
        </is>
      </c>
      <c r="E8" s="16" t="inlineStr">
        <is>
          <t>Fictional Site 04, 404 Storybook Lane, Sampletown, ZZ 00000</t>
        </is>
      </c>
      <c r="F8" s="16" t="inlineStr">
        <is>
          <t>Rodent signs</t>
        </is>
      </c>
      <c r="G8" s="16" t="inlineStr">
        <is>
          <t>Fictional Rodent Assessment</t>
        </is>
      </c>
      <c r="H8" s="16" t="inlineStr">
        <is>
          <t>Fictional Technician Amber</t>
        </is>
      </c>
      <c r="I8" s="16" t="inlineStr">
        <is>
          <t>Fictional Route West</t>
        </is>
      </c>
      <c r="J8" s="16" t="inlineStr">
        <is>
          <t>Company preparation</t>
        </is>
      </c>
      <c r="K8" s="13" t="inlineStr">
        <is>
          <t>Accepted</t>
        </is>
      </c>
      <c r="L8" s="17" t="n">
        <v>1</v>
      </c>
      <c r="M8" s="10">
        <f>IF($G8="","",IFERROR(VLOOKUP($G8,Assumptions!$A$15:$C$114,2,FALSE),""))</f>
        <v/>
      </c>
      <c r="N8" s="23">
        <f>IF($G8="","",IFERROR(VLOOKUP($G8,Assumptions!$A$15:$C$114,3,FALSE),""))</f>
        <v/>
      </c>
      <c r="O8" s="16" t="inlineStr">
        <is>
          <t>Fictional Product Gamma</t>
        </is>
      </c>
      <c r="P8" s="17" t="n">
        <v>2</v>
      </c>
      <c r="Q8" s="10">
        <f>IF($O8="","",IFERROR(VLOOKUP($O8,Assumptions!$D$15:$F$114,2,FALSE),""))</f>
        <v/>
      </c>
      <c r="R8" s="23">
        <f>IF($O8="","",IFERROR(VLOOKUP($O8,Assumptions!$D$15:$F$114,3,FALSE),""))</f>
        <v/>
      </c>
      <c r="S8" s="17" t="n">
        <v>3</v>
      </c>
      <c r="T8" s="23">
        <f>IF($H8="","",IFERROR(VLOOKUP($H8,Assumptions!$G$15:$H$114,2,FALSE),""))</f>
        <v/>
      </c>
      <c r="U8" s="17" t="n">
        <v>25</v>
      </c>
      <c r="V8" s="23">
        <f>IF($A8="","",IF(Assumptions!$B$6="","",IFERROR(Assumptions!$B$6,"")))</f>
        <v/>
      </c>
      <c r="W8" s="16" t="inlineStr">
        <is>
          <t>Fictional station add-on</t>
        </is>
      </c>
      <c r="X8" s="19" t="n">
        <v>65</v>
      </c>
      <c r="Y8" s="19" t="n">
        <v>0</v>
      </c>
      <c r="Z8" s="24">
        <f>IF($A8="","",IF(Assumptions!$B$5="","",IFERROR(Assumptions!$B$5,"")))</f>
        <v/>
      </c>
      <c r="AA8" s="23">
        <f>IF($A8="","",IF(OR($G8="",$L8="",$N8="",AND($O8&lt;&gt;"",OR($P8="",$R8="")),AND($P8&lt;&gt;"",$O8=""),AND($S8&lt;&gt;"",$T8="")),"",IFERROR(N($L8)*N($N8)+N($P8)*N($R8)+N($S8)*N($T8)+N($U8)*N($V8)+N($X8)-N($Y8),"")))</f>
        <v/>
      </c>
      <c r="AB8" s="23">
        <f>IF($AA8="","",IF($Z8="","",IFERROR(MAX(0,$AA8)*N($Z8),"")))</f>
        <v/>
      </c>
      <c r="AC8" s="23">
        <f>IF($AA8="","",IF($AB8="","",IFERROR($AA8+$AB8,"")))</f>
        <v/>
      </c>
      <c r="AD8" s="25">
        <f>IF($A8="","",IF(COUNTIF($A$5:$A$104,$A8)&gt;1,"Check duplicate ID",IF($B8="","Check date",IF($D8="","Check customer",IF($E8="","Check site",IF($F8="","Check pest concern",IF($G8="","Check service",IF(OR($M8="",$N8=""),"Check service setup",IF(OR($L8="",N($L8)&lt;=0,N($L8)&gt;Assumptions!$B$8),"Check quantity",IF($H8="","Check technician",IF($I8="","Check route",IF($J8="","Check responsibility",IF($K8="","Check status",IF(AND($O8&lt;&gt;"",OR($P8="",N($P8)&lt;=0,N($P8)&gt;Assumptions!$B$8,$Q8="",$R8="")),"Check product details",IF(AND($O8="",$P8&lt;&gt;""),"Check product selection",IF(AND($S8&lt;&gt;"",OR(N($S8)&lt;0,N($S8)&gt;Assumptions!$B$9,$T8="")),"Check hours",IF(AND($U8&lt;&gt;"",OR(N($U8)&lt;0,N($U8)&gt;Assumptions!$B$10,AND(N($U8)&gt;0,$V8=""))),"Check miles",IF(OR(AND($W8="",$X8&lt;&gt;""),AND($W8&lt;&gt;"",$X8=""),N($X8)&lt;0,N($X8)&gt;Assumptions!$B$11),"Check option details",IF(OR(N($Y8)&lt;0,N($Y8)&gt;Assumptions!$B$7,N($AA8)&lt;0),"Check discount",IF($Z8="","Check tax setting",IF(AND($C8&lt;TODAY(),OR($K8="Draft",$K8="Presented")),"Check validity","Ready for review")))))))))))))))))))))</f>
        <v/>
      </c>
    </row>
    <row r="9">
      <c r="A9" s="13" t="inlineStr">
        <is>
          <t>FICTIONAL-EST-005</t>
        </is>
      </c>
      <c r="B9" s="33" t="n">
        <v>46270</v>
      </c>
      <c r="C9" s="34">
        <f>IF($B9="","",IFERROR($B9+Assumptions!$B$4,""))</f>
        <v/>
      </c>
      <c r="D9" s="16" t="inlineStr">
        <is>
          <t>Fictional Ember Gallery LLC</t>
        </is>
      </c>
      <c r="E9" s="16" t="inlineStr">
        <is>
          <t>Fictional Site 05, 505 Imaginary Avenue, Sampletown, ZZ 00000</t>
        </is>
      </c>
      <c r="F9" s="16" t="inlineStr">
        <is>
          <t>Stinging insect activity</t>
        </is>
      </c>
      <c r="G9" s="16" t="inlineStr">
        <is>
          <t>Fictional One-Time Service</t>
        </is>
      </c>
      <c r="H9" s="16" t="inlineStr">
        <is>
          <t>Fictional Technician Birch</t>
        </is>
      </c>
      <c r="I9" s="16" t="inlineStr">
        <is>
          <t>Fictional Route North</t>
        </is>
      </c>
      <c r="J9" s="16" t="inlineStr">
        <is>
          <t>Shared preparation</t>
        </is>
      </c>
      <c r="K9" s="13" t="inlineStr">
        <is>
          <t>Declined</t>
        </is>
      </c>
      <c r="L9" s="17" t="n">
        <v>1</v>
      </c>
      <c r="M9" s="7">
        <f>IF($G9="","",IFERROR(VLOOKUP($G9,Assumptions!$A$15:$C$114,2,FALSE),""))</f>
        <v/>
      </c>
      <c r="N9" s="18">
        <f>IF($G9="","",IFERROR(VLOOKUP($G9,Assumptions!$A$15:$C$114,3,FALSE),""))</f>
        <v/>
      </c>
      <c r="O9" s="16" t="inlineStr">
        <is>
          <t>Fictional Product Alpha</t>
        </is>
      </c>
      <c r="P9" s="17" t="n">
        <v>12</v>
      </c>
      <c r="Q9" s="7">
        <f>IF($O9="","",IFERROR(VLOOKUP($O9,Assumptions!$D$15:$F$114,2,FALSE),""))</f>
        <v/>
      </c>
      <c r="R9" s="18">
        <f>IF($O9="","",IFERROR(VLOOKUP($O9,Assumptions!$D$15:$F$114,3,FALSE),""))</f>
        <v/>
      </c>
      <c r="S9" s="17" t="n">
        <v>2.5</v>
      </c>
      <c r="T9" s="18">
        <f>IF($H9="","",IFERROR(VLOOKUP($H9,Assumptions!$G$15:$H$114,2,FALSE),""))</f>
        <v/>
      </c>
      <c r="U9" s="17" t="n">
        <v>16</v>
      </c>
      <c r="V9" s="18">
        <f>IF($A9="","",IF(Assumptions!$B$6="","",IFERROR(Assumptions!$B$6,"")))</f>
        <v/>
      </c>
      <c r="W9" s="16" t="inlineStr"/>
      <c r="X9" s="19" t="inlineStr"/>
      <c r="Y9" s="19" t="n">
        <v>15</v>
      </c>
      <c r="Z9" s="20">
        <f>IF($A9="","",IF(Assumptions!$B$5="","",IFERROR(Assumptions!$B$5,"")))</f>
        <v/>
      </c>
      <c r="AA9" s="18">
        <f>IF($A9="","",IF(OR($G9="",$L9="",$N9="",AND($O9&lt;&gt;"",OR($P9="",$R9="")),AND($P9&lt;&gt;"",$O9=""),AND($S9&lt;&gt;"",$T9="")),"",IFERROR(N($L9)*N($N9)+N($P9)*N($R9)+N($S9)*N($T9)+N($U9)*N($V9)+N($X9)-N($Y9),"")))</f>
        <v/>
      </c>
      <c r="AB9" s="18">
        <f>IF($AA9="","",IF($Z9="","",IFERROR(MAX(0,$AA9)*N($Z9),"")))</f>
        <v/>
      </c>
      <c r="AC9" s="18">
        <f>IF($AA9="","",IF($AB9="","",IFERROR($AA9+$AB9,"")))</f>
        <v/>
      </c>
      <c r="AD9" s="21">
        <f>IF($A9="","",IF(COUNTIF($A$5:$A$104,$A9)&gt;1,"Check duplicate ID",IF($B9="","Check date",IF($D9="","Check customer",IF($E9="","Check site",IF($F9="","Check pest concern",IF($G9="","Check service",IF(OR($M9="",$N9=""),"Check service setup",IF(OR($L9="",N($L9)&lt;=0,N($L9)&gt;Assumptions!$B$8),"Check quantity",IF($H9="","Check technician",IF($I9="","Check route",IF($J9="","Check responsibility",IF($K9="","Check status",IF(AND($O9&lt;&gt;"",OR($P9="",N($P9)&lt;=0,N($P9)&gt;Assumptions!$B$8,$Q9="",$R9="")),"Check product details",IF(AND($O9="",$P9&lt;&gt;""),"Check product selection",IF(AND($S9&lt;&gt;"",OR(N($S9)&lt;0,N($S9)&gt;Assumptions!$B$9,$T9="")),"Check hours",IF(AND($U9&lt;&gt;"",OR(N($U9)&lt;0,N($U9)&gt;Assumptions!$B$10,AND(N($U9)&gt;0,$V9=""))),"Check miles",IF(OR(AND($W9="",$X9&lt;&gt;""),AND($W9&lt;&gt;"",$X9=""),N($X9)&lt;0,N($X9)&gt;Assumptions!$B$11),"Check option details",IF(OR(N($Y9)&lt;0,N($Y9)&gt;Assumptions!$B$7,N($AA9)&lt;0),"Check discount",IF($Z9="","Check tax setting",IF(AND($C9&lt;TODAY(),OR($K9="Draft",$K9="Presented")),"Check validity","Ready for review")))))))))))))))))))))</f>
        <v/>
      </c>
    </row>
    <row r="10">
      <c r="A10" s="13" t="inlineStr">
        <is>
          <t>FICTIONAL-EST-006</t>
        </is>
      </c>
      <c r="B10" s="33" t="n">
        <v>46271</v>
      </c>
      <c r="C10" s="35">
        <f>IF($B10="","",IFERROR($B10+Assumptions!$B$4,""))</f>
        <v/>
      </c>
      <c r="D10" s="16" t="inlineStr">
        <is>
          <t>Fictional Fern Clockworks LLC</t>
        </is>
      </c>
      <c r="E10" s="16" t="inlineStr">
        <is>
          <t>Fictional Site 06, 606 Pretend Street, Sampletown, ZZ 00000</t>
        </is>
      </c>
      <c r="F10" s="16" t="inlineStr">
        <is>
          <t>Flea activity</t>
        </is>
      </c>
      <c r="G10" s="16" t="inlineStr">
        <is>
          <t>Fictional Follow-Up</t>
        </is>
      </c>
      <c r="H10" s="16" t="inlineStr">
        <is>
          <t>Fictional Technician Cedar</t>
        </is>
      </c>
      <c r="I10" s="16" t="inlineStr">
        <is>
          <t>Fictional Route East</t>
        </is>
      </c>
      <c r="J10" s="16" t="inlineStr">
        <is>
          <t>Customer preparation</t>
        </is>
      </c>
      <c r="K10" s="13" t="inlineStr">
        <is>
          <t>Presented</t>
        </is>
      </c>
      <c r="L10" s="17" t="n">
        <v>1</v>
      </c>
      <c r="M10" s="10">
        <f>IF($G10="","",IFERROR(VLOOKUP($G10,Assumptions!$A$15:$C$114,2,FALSE),""))</f>
        <v/>
      </c>
      <c r="N10" s="23">
        <f>IF($G10="","",IFERROR(VLOOKUP($G10,Assumptions!$A$15:$C$114,3,FALSE),""))</f>
        <v/>
      </c>
      <c r="O10" s="16" t="inlineStr"/>
      <c r="P10" s="17" t="inlineStr"/>
      <c r="Q10" s="10">
        <f>IF($O10="","",IFERROR(VLOOKUP($O10,Assumptions!$D$15:$F$114,2,FALSE),""))</f>
        <v/>
      </c>
      <c r="R10" s="23">
        <f>IF($O10="","",IFERROR(VLOOKUP($O10,Assumptions!$D$15:$F$114,3,FALSE),""))</f>
        <v/>
      </c>
      <c r="S10" s="17" t="n">
        <v>1</v>
      </c>
      <c r="T10" s="23">
        <f>IF($H10="","",IFERROR(VLOOKUP($H10,Assumptions!$G$15:$H$114,2,FALSE),""))</f>
        <v/>
      </c>
      <c r="U10" s="17" t="n">
        <v>8</v>
      </c>
      <c r="V10" s="23">
        <f>IF($A10="","",IF(Assumptions!$B$6="","",IFERROR(Assumptions!$B$6,"")))</f>
        <v/>
      </c>
      <c r="W10" s="16" t="inlineStr"/>
      <c r="X10" s="19" t="inlineStr"/>
      <c r="Y10" s="19" t="n">
        <v>0</v>
      </c>
      <c r="Z10" s="24">
        <f>IF($A10="","",IF(Assumptions!$B$5="","",IFERROR(Assumptions!$B$5,"")))</f>
        <v/>
      </c>
      <c r="AA10" s="23">
        <f>IF($A10="","",IF(OR($G10="",$L10="",$N10="",AND($O10&lt;&gt;"",OR($P10="",$R10="")),AND($P10&lt;&gt;"",$O10=""),AND($S10&lt;&gt;"",$T10="")),"",IFERROR(N($L10)*N($N10)+N($P10)*N($R10)+N($S10)*N($T10)+N($U10)*N($V10)+N($X10)-N($Y10),"")))</f>
        <v/>
      </c>
      <c r="AB10" s="23">
        <f>IF($AA10="","",IF($Z10="","",IFERROR(MAX(0,$AA10)*N($Z10),"")))</f>
        <v/>
      </c>
      <c r="AC10" s="23">
        <f>IF($AA10="","",IF($AB10="","",IFERROR($AA10+$AB10,"")))</f>
        <v/>
      </c>
      <c r="AD10" s="25">
        <f>IF($A10="","",IF(COUNTIF($A$5:$A$104,$A10)&gt;1,"Check duplicate ID",IF($B10="","Check date",IF($D10="","Check customer",IF($E10="","Check site",IF($F10="","Check pest concern",IF($G10="","Check service",IF(OR($M10="",$N10=""),"Check service setup",IF(OR($L10="",N($L10)&lt;=0,N($L10)&gt;Assumptions!$B$8),"Check quantity",IF($H10="","Check technician",IF($I10="","Check route",IF($J10="","Check responsibility",IF($K10="","Check status",IF(AND($O10&lt;&gt;"",OR($P10="",N($P10)&lt;=0,N($P10)&gt;Assumptions!$B$8,$Q10="",$R10="")),"Check product details",IF(AND($O10="",$P10&lt;&gt;""),"Check product selection",IF(AND($S10&lt;&gt;"",OR(N($S10)&lt;0,N($S10)&gt;Assumptions!$B$9,$T10="")),"Check hours",IF(AND($U10&lt;&gt;"",OR(N($U10)&lt;0,N($U10)&gt;Assumptions!$B$10,AND(N($U10)&gt;0,$V10=""))),"Check miles",IF(OR(AND($W10="",$X10&lt;&gt;""),AND($W10&lt;&gt;"",$X10=""),N($X10)&lt;0,N($X10)&gt;Assumptions!$B$11),"Check option details",IF(OR(N($Y10)&lt;0,N($Y10)&gt;Assumptions!$B$7,N($AA10)&lt;0),"Check discount",IF($Z10="","Check tax setting",IF(AND($C10&lt;TODAY(),OR($K10="Draft",$K10="Presented")),"Check validity","Ready for review")))))))))))))))))))))</f>
        <v/>
      </c>
    </row>
    <row r="11">
      <c r="A11" s="13" t="inlineStr">
        <is>
          <t>FICTIONAL-EST-007</t>
        </is>
      </c>
      <c r="B11" s="33" t="n">
        <v>46230</v>
      </c>
      <c r="C11" s="34">
        <f>IF($B11="","",IFERROR($B11+Assumptions!$B$4,""))</f>
        <v/>
      </c>
      <c r="D11" s="16" t="inlineStr">
        <is>
          <t>Fictional Golden Button Studio LLC</t>
        </is>
      </c>
      <c r="E11" s="16" t="inlineStr">
        <is>
          <t>Fictional Site 07, 707 Story Road, Sampletown, ZZ 00000</t>
        </is>
      </c>
      <c r="F11" s="16" t="inlineStr">
        <is>
          <t>Ant activity</t>
        </is>
      </c>
      <c r="G11" s="16" t="inlineStr">
        <is>
          <t>Fictional Exterior Service</t>
        </is>
      </c>
      <c r="H11" s="16" t="inlineStr">
        <is>
          <t>Fictional Technician Amber</t>
        </is>
      </c>
      <c r="I11" s="16" t="inlineStr">
        <is>
          <t>Fictional Route Central</t>
        </is>
      </c>
      <c r="J11" s="16" t="inlineStr">
        <is>
          <t>Company preparation</t>
        </is>
      </c>
      <c r="K11" s="13" t="inlineStr">
        <is>
          <t>Expired</t>
        </is>
      </c>
      <c r="L11" s="17" t="n">
        <v>1</v>
      </c>
      <c r="M11" s="7">
        <f>IF($G11="","",IFERROR(VLOOKUP($G11,Assumptions!$A$15:$C$114,2,FALSE),""))</f>
        <v/>
      </c>
      <c r="N11" s="18">
        <f>IF($G11="","",IFERROR(VLOOKUP($G11,Assumptions!$A$15:$C$114,3,FALSE),""))</f>
        <v/>
      </c>
      <c r="O11" s="16" t="inlineStr">
        <is>
          <t>Fictional Product Delta</t>
        </is>
      </c>
      <c r="P11" s="17" t="n">
        <v>6</v>
      </c>
      <c r="Q11" s="7">
        <f>IF($O11="","",IFERROR(VLOOKUP($O11,Assumptions!$D$15:$F$114,2,FALSE),""))</f>
        <v/>
      </c>
      <c r="R11" s="18">
        <f>IF($O11="","",IFERROR(VLOOKUP($O11,Assumptions!$D$15:$F$114,3,FALSE),""))</f>
        <v/>
      </c>
      <c r="S11" s="17" t="n">
        <v>1.5</v>
      </c>
      <c r="T11" s="18">
        <f>IF($H11="","",IFERROR(VLOOKUP($H11,Assumptions!$G$15:$H$114,2,FALSE),""))</f>
        <v/>
      </c>
      <c r="U11" s="17" t="n">
        <v>14</v>
      </c>
      <c r="V11" s="18">
        <f>IF($A11="","",IF(Assumptions!$B$6="","",IFERROR(Assumptions!$B$6,"")))</f>
        <v/>
      </c>
      <c r="W11" s="16" t="inlineStr"/>
      <c r="X11" s="19" t="inlineStr"/>
      <c r="Y11" s="19" t="n">
        <v>0</v>
      </c>
      <c r="Z11" s="20">
        <f>IF($A11="","",IF(Assumptions!$B$5="","",IFERROR(Assumptions!$B$5,"")))</f>
        <v/>
      </c>
      <c r="AA11" s="18">
        <f>IF($A11="","",IF(OR($G11="",$L11="",$N11="",AND($O11&lt;&gt;"",OR($P11="",$R11="")),AND($P11&lt;&gt;"",$O11=""),AND($S11&lt;&gt;"",$T11="")),"",IFERROR(N($L11)*N($N11)+N($P11)*N($R11)+N($S11)*N($T11)+N($U11)*N($V11)+N($X11)-N($Y11),"")))</f>
        <v/>
      </c>
      <c r="AB11" s="18">
        <f>IF($AA11="","",IF($Z11="","",IFERROR(MAX(0,$AA11)*N($Z11),"")))</f>
        <v/>
      </c>
      <c r="AC11" s="18">
        <f>IF($AA11="","",IF($AB11="","",IFERROR($AA11+$AB11,"")))</f>
        <v/>
      </c>
      <c r="AD11" s="21">
        <f>IF($A11="","",IF(COUNTIF($A$5:$A$104,$A11)&gt;1,"Check duplicate ID",IF($B11="","Check date",IF($D11="","Check customer",IF($E11="","Check site",IF($F11="","Check pest concern",IF($G11="","Check service",IF(OR($M11="",$N11=""),"Check service setup",IF(OR($L11="",N($L11)&lt;=0,N($L11)&gt;Assumptions!$B$8),"Check quantity",IF($H11="","Check technician",IF($I11="","Check route",IF($J11="","Check responsibility",IF($K11="","Check status",IF(AND($O11&lt;&gt;"",OR($P11="",N($P11)&lt;=0,N($P11)&gt;Assumptions!$B$8,$Q11="",$R11="")),"Check product details",IF(AND($O11="",$P11&lt;&gt;""),"Check product selection",IF(AND($S11&lt;&gt;"",OR(N($S11)&lt;0,N($S11)&gt;Assumptions!$B$9,$T11="")),"Check hours",IF(AND($U11&lt;&gt;"",OR(N($U11)&lt;0,N($U11)&gt;Assumptions!$B$10,AND(N($U11)&gt;0,$V11=""))),"Check miles",IF(OR(AND($W11="",$X11&lt;&gt;""),AND($W11&lt;&gt;"",$X11=""),N($X11)&lt;0,N($X11)&gt;Assumptions!$B$11),"Check option details",IF(OR(N($Y11)&lt;0,N($Y11)&gt;Assumptions!$B$7,N($AA11)&lt;0),"Check discount",IF($Z11="","Check tax setting",IF(AND($C11&lt;TODAY(),OR($K11="Draft",$K11="Presented")),"Check validity","Ready for review")))))))))))))))))))))</f>
        <v/>
      </c>
    </row>
    <row r="12">
      <c r="A12" s="13" t="inlineStr">
        <is>
          <t>FICTIONAL-EST-008</t>
        </is>
      </c>
      <c r="B12" s="33" t="n">
        <v>46273</v>
      </c>
      <c r="C12" s="35">
        <f>IF($B12="","",IFERROR($B12+Assumptions!$B$4,""))</f>
        <v/>
      </c>
      <c r="D12" s="16" t="inlineStr">
        <is>
          <t>Fictional Harbor Kite Market LLC</t>
        </is>
      </c>
      <c r="E12" s="16" t="inlineStr">
        <is>
          <t>Fictional Site 08, 808 Imaginary Court, Sampletown, ZZ 00000</t>
        </is>
      </c>
      <c r="F12" s="16" t="inlineStr">
        <is>
          <t>General pest concern</t>
        </is>
      </c>
      <c r="G12" s="16" t="inlineStr">
        <is>
          <t>Fictional Inspection</t>
        </is>
      </c>
      <c r="H12" s="16" t="inlineStr">
        <is>
          <t>Fictional Technician Birch</t>
        </is>
      </c>
      <c r="I12" s="16" t="inlineStr">
        <is>
          <t>Fictional Route West</t>
        </is>
      </c>
      <c r="J12" s="16" t="inlineStr">
        <is>
          <t>Shared preparation</t>
        </is>
      </c>
      <c r="K12" s="13" t="inlineStr">
        <is>
          <t>Draft</t>
        </is>
      </c>
      <c r="L12" s="17" t="n">
        <v>1</v>
      </c>
      <c r="M12" s="10">
        <f>IF($G12="","",IFERROR(VLOOKUP($G12,Assumptions!$A$15:$C$114,2,FALSE),""))</f>
        <v/>
      </c>
      <c r="N12" s="23">
        <f>IF($G12="","",IFERROR(VLOOKUP($G12,Assumptions!$A$15:$C$114,3,FALSE),""))</f>
        <v/>
      </c>
      <c r="O12" s="16" t="inlineStr"/>
      <c r="P12" s="17" t="inlineStr"/>
      <c r="Q12" s="10">
        <f>IF($O12="","",IFERROR(VLOOKUP($O12,Assumptions!$D$15:$F$114,2,FALSE),""))</f>
        <v/>
      </c>
      <c r="R12" s="23">
        <f>IF($O12="","",IFERROR(VLOOKUP($O12,Assumptions!$D$15:$F$114,3,FALSE),""))</f>
        <v/>
      </c>
      <c r="S12" s="17" t="n">
        <v>0.5</v>
      </c>
      <c r="T12" s="23">
        <f>IF($H12="","",IFERROR(VLOOKUP($H12,Assumptions!$G$15:$H$114,2,FALSE),""))</f>
        <v/>
      </c>
      <c r="U12" s="17" t="n">
        <v>0</v>
      </c>
      <c r="V12" s="23">
        <f>IF($A12="","",IF(Assumptions!$B$6="","",IFERROR(Assumptions!$B$6,"")))</f>
        <v/>
      </c>
      <c r="W12" s="16" t="inlineStr"/>
      <c r="X12" s="19" t="inlineStr"/>
      <c r="Y12" s="19" t="n">
        <v>0</v>
      </c>
      <c r="Z12" s="24">
        <f>IF($A12="","",IF(Assumptions!$B$5="","",IFERROR(Assumptions!$B$5,"")))</f>
        <v/>
      </c>
      <c r="AA12" s="23">
        <f>IF($A12="","",IF(OR($G12="",$L12="",$N12="",AND($O12&lt;&gt;"",OR($P12="",$R12="")),AND($P12&lt;&gt;"",$O12=""),AND($S12&lt;&gt;"",$T12="")),"",IFERROR(N($L12)*N($N12)+N($P12)*N($R12)+N($S12)*N($T12)+N($U12)*N($V12)+N($X12)-N($Y12),"")))</f>
        <v/>
      </c>
      <c r="AB12" s="23">
        <f>IF($AA12="","",IF($Z12="","",IFERROR(MAX(0,$AA12)*N($Z12),"")))</f>
        <v/>
      </c>
      <c r="AC12" s="23">
        <f>IF($AA12="","",IF($AB12="","",IFERROR($AA12+$AB12,"")))</f>
        <v/>
      </c>
      <c r="AD12" s="25">
        <f>IF($A12="","",IF(COUNTIF($A$5:$A$104,$A12)&gt;1,"Check duplicate ID",IF($B12="","Check date",IF($D12="","Check customer",IF($E12="","Check site",IF($F12="","Check pest concern",IF($G12="","Check service",IF(OR($M12="",$N12=""),"Check service setup",IF(OR($L12="",N($L12)&lt;=0,N($L12)&gt;Assumptions!$B$8),"Check quantity",IF($H12="","Check technician",IF($I12="","Check route",IF($J12="","Check responsibility",IF($K12="","Check status",IF(AND($O12&lt;&gt;"",OR($P12="",N($P12)&lt;=0,N($P12)&gt;Assumptions!$B$8,$Q12="",$R12="")),"Check product details",IF(AND($O12="",$P12&lt;&gt;""),"Check product selection",IF(AND($S12&lt;&gt;"",OR(N($S12)&lt;0,N($S12)&gt;Assumptions!$B$9,$T12="")),"Check hours",IF(AND($U12&lt;&gt;"",OR(N($U12)&lt;0,N($U12)&gt;Assumptions!$B$10,AND(N($U12)&gt;0,$V12=""))),"Check miles",IF(OR(AND($W12="",$X12&lt;&gt;""),AND($W12&lt;&gt;"",$X12=""),N($X12)&lt;0,N($X12)&gt;Assumptions!$B$11),"Check option details",IF(OR(N($Y12)&lt;0,N($Y12)&gt;Assumptions!$B$7,N($AA12)&lt;0),"Check discount",IF($Z12="","Check tax setting",IF(AND($C12&lt;TODAY(),OR($K12="Draft",$K12="Presented")),"Check validity","Ready for review")))))))))))))))))))))</f>
        <v/>
      </c>
    </row>
    <row r="13">
      <c r="A13" s="13" t="inlineStr">
        <is>
          <t>FICTIONAL-EST-009</t>
        </is>
      </c>
      <c r="B13" s="33" t="n">
        <v>46274</v>
      </c>
      <c r="C13" s="34">
        <f>IF($B13="","",IFERROR($B13+Assumptions!$B$4,""))</f>
        <v/>
      </c>
      <c r="D13" s="16" t="inlineStr">
        <is>
          <t>Fictional Indigo Teacup LLC</t>
        </is>
      </c>
      <c r="E13" s="16" t="inlineStr">
        <is>
          <t>Fictional Site 09, 909 Make-Believe Boulevard, Sampletown, ZZ 00000</t>
        </is>
      </c>
      <c r="F13" s="16" t="inlineStr">
        <is>
          <t>Cockroach activity</t>
        </is>
      </c>
      <c r="G13" s="16" t="inlineStr">
        <is>
          <t>Fictional Interior Service</t>
        </is>
      </c>
      <c r="H13" s="16" t="inlineStr">
        <is>
          <t>Fictional Technician Cedar</t>
        </is>
      </c>
      <c r="I13" s="16" t="inlineStr">
        <is>
          <t>Fictional Route North</t>
        </is>
      </c>
      <c r="J13" s="16" t="inlineStr">
        <is>
          <t>Customer preparation</t>
        </is>
      </c>
      <c r="K13" s="13" t="inlineStr">
        <is>
          <t>Accepted</t>
        </is>
      </c>
      <c r="L13" s="17" t="n">
        <v>2</v>
      </c>
      <c r="M13" s="7">
        <f>IF($G13="","",IFERROR(VLOOKUP($G13,Assumptions!$A$15:$C$114,2,FALSE),""))</f>
        <v/>
      </c>
      <c r="N13" s="18">
        <f>IF($G13="","",IFERROR(VLOOKUP($G13,Assumptions!$A$15:$C$114,3,FALSE),""))</f>
        <v/>
      </c>
      <c r="O13" s="16" t="inlineStr">
        <is>
          <t>Fictional Product Beta</t>
        </is>
      </c>
      <c r="P13" s="17" t="n">
        <v>1</v>
      </c>
      <c r="Q13" s="7">
        <f>IF($O13="","",IFERROR(VLOOKUP($O13,Assumptions!$D$15:$F$114,2,FALSE),""))</f>
        <v/>
      </c>
      <c r="R13" s="18">
        <f>IF($O13="","",IFERROR(VLOOKUP($O13,Assumptions!$D$15:$F$114,3,FALSE),""))</f>
        <v/>
      </c>
      <c r="S13" s="17" t="n">
        <v>4</v>
      </c>
      <c r="T13" s="18">
        <f>IF($H13="","",IFERROR(VLOOKUP($H13,Assumptions!$G$15:$H$114,2,FALSE),""))</f>
        <v/>
      </c>
      <c r="U13" s="17" t="n">
        <v>21</v>
      </c>
      <c r="V13" s="18">
        <f>IF($A13="","",IF(Assumptions!$B$6="","",IFERROR(Assumptions!$B$6,"")))</f>
        <v/>
      </c>
      <c r="W13" s="16" t="inlineStr">
        <is>
          <t>Fictional documentation add-on</t>
        </is>
      </c>
      <c r="X13" s="19" t="n">
        <v>45</v>
      </c>
      <c r="Y13" s="19" t="n">
        <v>250</v>
      </c>
      <c r="Z13" s="20">
        <f>IF($A13="","",IF(Assumptions!$B$5="","",IFERROR(Assumptions!$B$5,"")))</f>
        <v/>
      </c>
      <c r="AA13" s="18">
        <f>IF($A13="","",IF(OR($G13="",$L13="",$N13="",AND($O13&lt;&gt;"",OR($P13="",$R13="")),AND($P13&lt;&gt;"",$O13=""),AND($S13&lt;&gt;"",$T13="")),"",IFERROR(N($L13)*N($N13)+N($P13)*N($R13)+N($S13)*N($T13)+N($U13)*N($V13)+N($X13)-N($Y13),"")))</f>
        <v/>
      </c>
      <c r="AB13" s="18">
        <f>IF($AA13="","",IF($Z13="","",IFERROR(MAX(0,$AA13)*N($Z13),"")))</f>
        <v/>
      </c>
      <c r="AC13" s="18">
        <f>IF($AA13="","",IF($AB13="","",IFERROR($AA13+$AB13,"")))</f>
        <v/>
      </c>
      <c r="AD13" s="21">
        <f>IF($A13="","",IF(COUNTIF($A$5:$A$104,$A13)&gt;1,"Check duplicate ID",IF($B13="","Check date",IF($D13="","Check customer",IF($E13="","Check site",IF($F13="","Check pest concern",IF($G13="","Check service",IF(OR($M13="",$N13=""),"Check service setup",IF(OR($L13="",N($L13)&lt;=0,N($L13)&gt;Assumptions!$B$8),"Check quantity",IF($H13="","Check technician",IF($I13="","Check route",IF($J13="","Check responsibility",IF($K13="","Check status",IF(AND($O13&lt;&gt;"",OR($P13="",N($P13)&lt;=0,N($P13)&gt;Assumptions!$B$8,$Q13="",$R13="")),"Check product details",IF(AND($O13="",$P13&lt;&gt;""),"Check product selection",IF(AND($S13&lt;&gt;"",OR(N($S13)&lt;0,N($S13)&gt;Assumptions!$B$9,$T13="")),"Check hours",IF(AND($U13&lt;&gt;"",OR(N($U13)&lt;0,N($U13)&gt;Assumptions!$B$10,AND(N($U13)&gt;0,$V13=""))),"Check miles",IF(OR(AND($W13="",$X13&lt;&gt;""),AND($W13&lt;&gt;"",$X13=""),N($X13)&lt;0,N($X13)&gt;Assumptions!$B$11),"Check option details",IF(OR(N($Y13)&lt;0,N($Y13)&gt;Assumptions!$B$7,N($AA13)&lt;0),"Check discount",IF($Z13="","Check tax setting",IF(AND($C13&lt;TODAY(),OR($K13="Draft",$K13="Presented")),"Check validity","Ready for review")))))))))))))))))))))</f>
        <v/>
      </c>
    </row>
    <row r="14">
      <c r="A14" s="13" t="inlineStr">
        <is>
          <t>FICTIONAL-EST-010</t>
        </is>
      </c>
      <c r="B14" s="33" t="n">
        <v>46275</v>
      </c>
      <c r="C14" s="35">
        <f>IF($B14="","",IFERROR($B14+Assumptions!$B$4,""))</f>
        <v/>
      </c>
      <c r="D14" s="16" t="inlineStr">
        <is>
          <t>Fictional Juniper Puzzle Hall LLC</t>
        </is>
      </c>
      <c r="E14" s="16" t="inlineStr">
        <is>
          <t>Fictional Site 10, 010 Pretend Parkway, Sampletown, ZZ 00000</t>
        </is>
      </c>
      <c r="F14" s="16" t="inlineStr">
        <is>
          <t>Rodent signs</t>
        </is>
      </c>
      <c r="G14" s="16" t="inlineStr">
        <is>
          <t>Fictional One-Time Service</t>
        </is>
      </c>
      <c r="H14" s="16" t="inlineStr">
        <is>
          <t>Fictional Technician Amber</t>
        </is>
      </c>
      <c r="I14" s="16" t="inlineStr">
        <is>
          <t>Fictional Route East</t>
        </is>
      </c>
      <c r="J14" s="16" t="inlineStr">
        <is>
          <t>Company preparation</t>
        </is>
      </c>
      <c r="K14" s="13" t="inlineStr">
        <is>
          <t>Presented</t>
        </is>
      </c>
      <c r="L14" s="17" t="n">
        <v>1</v>
      </c>
      <c r="M14" s="10">
        <f>IF($G14="","",IFERROR(VLOOKUP($G14,Assumptions!$A$15:$C$114,2,FALSE),""))</f>
        <v/>
      </c>
      <c r="N14" s="23">
        <f>IF($G14="","",IFERROR(VLOOKUP($G14,Assumptions!$A$15:$C$114,3,FALSE),""))</f>
        <v/>
      </c>
      <c r="O14" s="16" t="inlineStr">
        <is>
          <t>Fictional Product Gamma</t>
        </is>
      </c>
      <c r="P14" s="17" t="n">
        <v>3</v>
      </c>
      <c r="Q14" s="10">
        <f>IF($O14="","",IFERROR(VLOOKUP($O14,Assumptions!$D$15:$F$114,2,FALSE),""))</f>
        <v/>
      </c>
      <c r="R14" s="23">
        <f>IF($O14="","",IFERROR(VLOOKUP($O14,Assumptions!$D$15:$F$114,3,FALSE),""))</f>
        <v/>
      </c>
      <c r="S14" s="17" t="n">
        <v>3.5</v>
      </c>
      <c r="T14" s="23">
        <f>IF($H14="","",IFERROR(VLOOKUP($H14,Assumptions!$G$15:$H$114,2,FALSE),""))</f>
        <v/>
      </c>
      <c r="U14" s="17" t="n">
        <v>30</v>
      </c>
      <c r="V14" s="23">
        <f>IF($A14="","",IF(Assumptions!$B$6="","",IFERROR(Assumptions!$B$6,"")))</f>
        <v/>
      </c>
      <c r="W14" s="16" t="inlineStr">
        <is>
          <t>Fictional return-visit option</t>
        </is>
      </c>
      <c r="X14" s="19" t="n">
        <v>85</v>
      </c>
      <c r="Y14" s="19" t="n">
        <v>40</v>
      </c>
      <c r="Z14" s="24">
        <f>IF($A14="","",IF(Assumptions!$B$5="","",IFERROR(Assumptions!$B$5,"")))</f>
        <v/>
      </c>
      <c r="AA14" s="23">
        <f>IF($A14="","",IF(OR($G14="",$L14="",$N14="",AND($O14&lt;&gt;"",OR($P14="",$R14="")),AND($P14&lt;&gt;"",$O14=""),AND($S14&lt;&gt;"",$T14="")),"",IFERROR(N($L14)*N($N14)+N($P14)*N($R14)+N($S14)*N($T14)+N($U14)*N($V14)+N($X14)-N($Y14),"")))</f>
        <v/>
      </c>
      <c r="AB14" s="23">
        <f>IF($AA14="","",IF($Z14="","",IFERROR(MAX(0,$AA14)*N($Z14),"")))</f>
        <v/>
      </c>
      <c r="AC14" s="23">
        <f>IF($AA14="","",IF($AB14="","",IFERROR($AA14+$AB14,"")))</f>
        <v/>
      </c>
      <c r="AD14" s="25">
        <f>IF($A14="","",IF(COUNTIF($A$5:$A$104,$A14)&gt;1,"Check duplicate ID",IF($B14="","Check date",IF($D14="","Check customer",IF($E14="","Check site",IF($F14="","Check pest concern",IF($G14="","Check service",IF(OR($M14="",$N14=""),"Check service setup",IF(OR($L14="",N($L14)&lt;=0,N($L14)&gt;Assumptions!$B$8),"Check quantity",IF($H14="","Check technician",IF($I14="","Check route",IF($J14="","Check responsibility",IF($K14="","Check status",IF(AND($O14&lt;&gt;"",OR($P14="",N($P14)&lt;=0,N($P14)&gt;Assumptions!$B$8,$Q14="",$R14="")),"Check product details",IF(AND($O14="",$P14&lt;&gt;""),"Check product selection",IF(AND($S14&lt;&gt;"",OR(N($S14)&lt;0,N($S14)&gt;Assumptions!$B$9,$T14="")),"Check hours",IF(AND($U14&lt;&gt;"",OR(N($U14)&lt;0,N($U14)&gt;Assumptions!$B$10,AND(N($U14)&gt;0,$V14=""))),"Check miles",IF(OR(AND($W14="",$X14&lt;&gt;""),AND($W14&lt;&gt;"",$X14=""),N($X14)&lt;0,N($X14)&gt;Assumptions!$B$11),"Check option details",IF(OR(N($Y14)&lt;0,N($Y14)&gt;Assumptions!$B$7,N($AA14)&lt;0),"Check discount",IF($Z14="","Check tax setting",IF(AND($C14&lt;TODAY(),OR($K14="Draft",$K14="Presented")),"Check validity","Ready for review")))))))))))))))))))))</f>
        <v/>
      </c>
    </row>
    <row r="15">
      <c r="A15" s="13" t="n"/>
      <c r="B15" s="33" t="n"/>
      <c r="C15" s="34">
        <f>IF($B15="","",IFERROR($B15+Assumptions!$B$4,""))</f>
        <v/>
      </c>
      <c r="D15" s="16" t="n"/>
      <c r="E15" s="16" t="n"/>
      <c r="F15" s="16" t="n"/>
      <c r="G15" s="16" t="n"/>
      <c r="H15" s="16" t="n"/>
      <c r="I15" s="16" t="n"/>
      <c r="J15" s="16" t="n"/>
      <c r="K15" s="13" t="n"/>
      <c r="L15" s="17" t="n"/>
      <c r="M15" s="7">
        <f>IF($G15="","",IFERROR(VLOOKUP($G15,Assumptions!$A$15:$C$114,2,FALSE),""))</f>
        <v/>
      </c>
      <c r="N15" s="18">
        <f>IF($G15="","",IFERROR(VLOOKUP($G15,Assumptions!$A$15:$C$114,3,FALSE),""))</f>
        <v/>
      </c>
      <c r="O15" s="16" t="n"/>
      <c r="P15" s="17" t="n"/>
      <c r="Q15" s="7">
        <f>IF($O15="","",IFERROR(VLOOKUP($O15,Assumptions!$D$15:$F$114,2,FALSE),""))</f>
        <v/>
      </c>
      <c r="R15" s="18">
        <f>IF($O15="","",IFERROR(VLOOKUP($O15,Assumptions!$D$15:$F$114,3,FALSE),""))</f>
        <v/>
      </c>
      <c r="S15" s="17" t="n"/>
      <c r="T15" s="18">
        <f>IF($H15="","",IFERROR(VLOOKUP($H15,Assumptions!$G$15:$H$114,2,FALSE),""))</f>
        <v/>
      </c>
      <c r="U15" s="17" t="n"/>
      <c r="V15" s="18">
        <f>IF($A15="","",IF(Assumptions!$B$6="","",IFERROR(Assumptions!$B$6,"")))</f>
        <v/>
      </c>
      <c r="W15" s="16" t="n"/>
      <c r="X15" s="19" t="n"/>
      <c r="Y15" s="19" t="n"/>
      <c r="Z15" s="20">
        <f>IF($A15="","",IF(Assumptions!$B$5="","",IFERROR(Assumptions!$B$5,"")))</f>
        <v/>
      </c>
      <c r="AA15" s="18">
        <f>IF($A15="","",IF(OR($G15="",$L15="",$N15="",AND($O15&lt;&gt;"",OR($P15="",$R15="")),AND($P15&lt;&gt;"",$O15=""),AND($S15&lt;&gt;"",$T15="")),"",IFERROR(N($L15)*N($N15)+N($P15)*N($R15)+N($S15)*N($T15)+N($U15)*N($V15)+N($X15)-N($Y15),"")))</f>
        <v/>
      </c>
      <c r="AB15" s="18">
        <f>IF($AA15="","",IF($Z15="","",IFERROR(MAX(0,$AA15)*N($Z15),"")))</f>
        <v/>
      </c>
      <c r="AC15" s="18">
        <f>IF($AA15="","",IF($AB15="","",IFERROR($AA15+$AB15,"")))</f>
        <v/>
      </c>
      <c r="AD15" s="21">
        <f>IF($A15="","",IF(COUNTIF($A$5:$A$104,$A15)&gt;1,"Check duplicate ID",IF($B15="","Check date",IF($D15="","Check customer",IF($E15="","Check site",IF($F15="","Check pest concern",IF($G15="","Check service",IF(OR($M15="",$N15=""),"Check service setup",IF(OR($L15="",N($L15)&lt;=0,N($L15)&gt;Assumptions!$B$8),"Check quantity",IF($H15="","Check technician",IF($I15="","Check route",IF($J15="","Check responsibility",IF($K15="","Check status",IF(AND($O15&lt;&gt;"",OR($P15="",N($P15)&lt;=0,N($P15)&gt;Assumptions!$B$8,$Q15="",$R15="")),"Check product details",IF(AND($O15="",$P15&lt;&gt;""),"Check product selection",IF(AND($S15&lt;&gt;"",OR(N($S15)&lt;0,N($S15)&gt;Assumptions!$B$9,$T15="")),"Check hours",IF(AND($U15&lt;&gt;"",OR(N($U15)&lt;0,N($U15)&gt;Assumptions!$B$10,AND(N($U15)&gt;0,$V15=""))),"Check miles",IF(OR(AND($W15="",$X15&lt;&gt;""),AND($W15&lt;&gt;"",$X15=""),N($X15)&lt;0,N($X15)&gt;Assumptions!$B$11),"Check option details",IF(OR(N($Y15)&lt;0,N($Y15)&gt;Assumptions!$B$7,N($AA15)&lt;0),"Check discount",IF($Z15="","Check tax setting",IF(AND($C15&lt;TODAY(),OR($K15="Draft",$K15="Presented")),"Check validity","Ready for review")))))))))))))))))))))</f>
        <v/>
      </c>
    </row>
    <row r="16">
      <c r="A16" s="13" t="n"/>
      <c r="B16" s="33" t="n"/>
      <c r="C16" s="35">
        <f>IF($B16="","",IFERROR($B16+Assumptions!$B$4,""))</f>
        <v/>
      </c>
      <c r="D16" s="16" t="n"/>
      <c r="E16" s="16" t="n"/>
      <c r="F16" s="16" t="n"/>
      <c r="G16" s="16" t="n"/>
      <c r="H16" s="16" t="n"/>
      <c r="I16" s="16" t="n"/>
      <c r="J16" s="16" t="n"/>
      <c r="K16" s="13" t="n"/>
      <c r="L16" s="17" t="n"/>
      <c r="M16" s="10">
        <f>IF($G16="","",IFERROR(VLOOKUP($G16,Assumptions!$A$15:$C$114,2,FALSE),""))</f>
        <v/>
      </c>
      <c r="N16" s="23">
        <f>IF($G16="","",IFERROR(VLOOKUP($G16,Assumptions!$A$15:$C$114,3,FALSE),""))</f>
        <v/>
      </c>
      <c r="O16" s="16" t="n"/>
      <c r="P16" s="17" t="n"/>
      <c r="Q16" s="10">
        <f>IF($O16="","",IFERROR(VLOOKUP($O16,Assumptions!$D$15:$F$114,2,FALSE),""))</f>
        <v/>
      </c>
      <c r="R16" s="23">
        <f>IF($O16="","",IFERROR(VLOOKUP($O16,Assumptions!$D$15:$F$114,3,FALSE),""))</f>
        <v/>
      </c>
      <c r="S16" s="17" t="n"/>
      <c r="T16" s="23">
        <f>IF($H16="","",IFERROR(VLOOKUP($H16,Assumptions!$G$15:$H$114,2,FALSE),""))</f>
        <v/>
      </c>
      <c r="U16" s="17" t="n"/>
      <c r="V16" s="23">
        <f>IF($A16="","",IF(Assumptions!$B$6="","",IFERROR(Assumptions!$B$6,"")))</f>
        <v/>
      </c>
      <c r="W16" s="16" t="n"/>
      <c r="X16" s="19" t="n"/>
      <c r="Y16" s="19" t="n"/>
      <c r="Z16" s="24">
        <f>IF($A16="","",IF(Assumptions!$B$5="","",IFERROR(Assumptions!$B$5,"")))</f>
        <v/>
      </c>
      <c r="AA16" s="23">
        <f>IF($A16="","",IF(OR($G16="",$L16="",$N16="",AND($O16&lt;&gt;"",OR($P16="",$R16="")),AND($P16&lt;&gt;"",$O16=""),AND($S16&lt;&gt;"",$T16="")),"",IFERROR(N($L16)*N($N16)+N($P16)*N($R16)+N($S16)*N($T16)+N($U16)*N($V16)+N($X16)-N($Y16),"")))</f>
        <v/>
      </c>
      <c r="AB16" s="23">
        <f>IF($AA16="","",IF($Z16="","",IFERROR(MAX(0,$AA16)*N($Z16),"")))</f>
        <v/>
      </c>
      <c r="AC16" s="23">
        <f>IF($AA16="","",IF($AB16="","",IFERROR($AA16+$AB16,"")))</f>
        <v/>
      </c>
      <c r="AD16" s="25">
        <f>IF($A16="","",IF(COUNTIF($A$5:$A$104,$A16)&gt;1,"Check duplicate ID",IF($B16="","Check date",IF($D16="","Check customer",IF($E16="","Check site",IF($F16="","Check pest concern",IF($G16="","Check service",IF(OR($M16="",$N16=""),"Check service setup",IF(OR($L16="",N($L16)&lt;=0,N($L16)&gt;Assumptions!$B$8),"Check quantity",IF($H16="","Check technician",IF($I16="","Check route",IF($J16="","Check responsibility",IF($K16="","Check status",IF(AND($O16&lt;&gt;"",OR($P16="",N($P16)&lt;=0,N($P16)&gt;Assumptions!$B$8,$Q16="",$R16="")),"Check product details",IF(AND($O16="",$P16&lt;&gt;""),"Check product selection",IF(AND($S16&lt;&gt;"",OR(N($S16)&lt;0,N($S16)&gt;Assumptions!$B$9,$T16="")),"Check hours",IF(AND($U16&lt;&gt;"",OR(N($U16)&lt;0,N($U16)&gt;Assumptions!$B$10,AND(N($U16)&gt;0,$V16=""))),"Check miles",IF(OR(AND($W16="",$X16&lt;&gt;""),AND($W16&lt;&gt;"",$X16=""),N($X16)&lt;0,N($X16)&gt;Assumptions!$B$11),"Check option details",IF(OR(N($Y16)&lt;0,N($Y16)&gt;Assumptions!$B$7,N($AA16)&lt;0),"Check discount",IF($Z16="","Check tax setting",IF(AND($C16&lt;TODAY(),OR($K16="Draft",$K16="Presented")),"Check validity","Ready for review")))))))))))))))))))))</f>
        <v/>
      </c>
    </row>
    <row r="17">
      <c r="A17" s="13" t="n"/>
      <c r="B17" s="33" t="n"/>
      <c r="C17" s="34">
        <f>IF($B17="","",IFERROR($B17+Assumptions!$B$4,""))</f>
        <v/>
      </c>
      <c r="D17" s="16" t="n"/>
      <c r="E17" s="16" t="n"/>
      <c r="F17" s="16" t="n"/>
      <c r="G17" s="16" t="n"/>
      <c r="H17" s="16" t="n"/>
      <c r="I17" s="16" t="n"/>
      <c r="J17" s="16" t="n"/>
      <c r="K17" s="13" t="n"/>
      <c r="L17" s="17" t="n"/>
      <c r="M17" s="7">
        <f>IF($G17="","",IFERROR(VLOOKUP($G17,Assumptions!$A$15:$C$114,2,FALSE),""))</f>
        <v/>
      </c>
      <c r="N17" s="18">
        <f>IF($G17="","",IFERROR(VLOOKUP($G17,Assumptions!$A$15:$C$114,3,FALSE),""))</f>
        <v/>
      </c>
      <c r="O17" s="16" t="n"/>
      <c r="P17" s="17" t="n"/>
      <c r="Q17" s="7">
        <f>IF($O17="","",IFERROR(VLOOKUP($O17,Assumptions!$D$15:$F$114,2,FALSE),""))</f>
        <v/>
      </c>
      <c r="R17" s="18">
        <f>IF($O17="","",IFERROR(VLOOKUP($O17,Assumptions!$D$15:$F$114,3,FALSE),""))</f>
        <v/>
      </c>
      <c r="S17" s="17" t="n"/>
      <c r="T17" s="18">
        <f>IF($H17="","",IFERROR(VLOOKUP($H17,Assumptions!$G$15:$H$114,2,FALSE),""))</f>
        <v/>
      </c>
      <c r="U17" s="17" t="n"/>
      <c r="V17" s="18">
        <f>IF($A17="","",IF(Assumptions!$B$6="","",IFERROR(Assumptions!$B$6,"")))</f>
        <v/>
      </c>
      <c r="W17" s="16" t="n"/>
      <c r="X17" s="19" t="n"/>
      <c r="Y17" s="19" t="n"/>
      <c r="Z17" s="20">
        <f>IF($A17="","",IF(Assumptions!$B$5="","",IFERROR(Assumptions!$B$5,"")))</f>
        <v/>
      </c>
      <c r="AA17" s="18">
        <f>IF($A17="","",IF(OR($G17="",$L17="",$N17="",AND($O17&lt;&gt;"",OR($P17="",$R17="")),AND($P17&lt;&gt;"",$O17=""),AND($S17&lt;&gt;"",$T17="")),"",IFERROR(N($L17)*N($N17)+N($P17)*N($R17)+N($S17)*N($T17)+N($U17)*N($V17)+N($X17)-N($Y17),"")))</f>
        <v/>
      </c>
      <c r="AB17" s="18">
        <f>IF($AA17="","",IF($Z17="","",IFERROR(MAX(0,$AA17)*N($Z17),"")))</f>
        <v/>
      </c>
      <c r="AC17" s="18">
        <f>IF($AA17="","",IF($AB17="","",IFERROR($AA17+$AB17,"")))</f>
        <v/>
      </c>
      <c r="AD17" s="21">
        <f>IF($A17="","",IF(COUNTIF($A$5:$A$104,$A17)&gt;1,"Check duplicate ID",IF($B17="","Check date",IF($D17="","Check customer",IF($E17="","Check site",IF($F17="","Check pest concern",IF($G17="","Check service",IF(OR($M17="",$N17=""),"Check service setup",IF(OR($L17="",N($L17)&lt;=0,N($L17)&gt;Assumptions!$B$8),"Check quantity",IF($H17="","Check technician",IF($I17="","Check route",IF($J17="","Check responsibility",IF($K17="","Check status",IF(AND($O17&lt;&gt;"",OR($P17="",N($P17)&lt;=0,N($P17)&gt;Assumptions!$B$8,$Q17="",$R17="")),"Check product details",IF(AND($O17="",$P17&lt;&gt;""),"Check product selection",IF(AND($S17&lt;&gt;"",OR(N($S17)&lt;0,N($S17)&gt;Assumptions!$B$9,$T17="")),"Check hours",IF(AND($U17&lt;&gt;"",OR(N($U17)&lt;0,N($U17)&gt;Assumptions!$B$10,AND(N($U17)&gt;0,$V17=""))),"Check miles",IF(OR(AND($W17="",$X17&lt;&gt;""),AND($W17&lt;&gt;"",$X17=""),N($X17)&lt;0,N($X17)&gt;Assumptions!$B$11),"Check option details",IF(OR(N($Y17)&lt;0,N($Y17)&gt;Assumptions!$B$7,N($AA17)&lt;0),"Check discount",IF($Z17="","Check tax setting",IF(AND($C17&lt;TODAY(),OR($K17="Draft",$K17="Presented")),"Check validity","Ready for review")))))))))))))))))))))</f>
        <v/>
      </c>
    </row>
    <row r="18">
      <c r="A18" s="13" t="n"/>
      <c r="B18" s="33" t="n"/>
      <c r="C18" s="35">
        <f>IF($B18="","",IFERROR($B18+Assumptions!$B$4,""))</f>
        <v/>
      </c>
      <c r="D18" s="16" t="n"/>
      <c r="E18" s="16" t="n"/>
      <c r="F18" s="16" t="n"/>
      <c r="G18" s="16" t="n"/>
      <c r="H18" s="16" t="n"/>
      <c r="I18" s="16" t="n"/>
      <c r="J18" s="16" t="n"/>
      <c r="K18" s="13" t="n"/>
      <c r="L18" s="17" t="n"/>
      <c r="M18" s="10">
        <f>IF($G18="","",IFERROR(VLOOKUP($G18,Assumptions!$A$15:$C$114,2,FALSE),""))</f>
        <v/>
      </c>
      <c r="N18" s="23">
        <f>IF($G18="","",IFERROR(VLOOKUP($G18,Assumptions!$A$15:$C$114,3,FALSE),""))</f>
        <v/>
      </c>
      <c r="O18" s="16" t="n"/>
      <c r="P18" s="17" t="n"/>
      <c r="Q18" s="10">
        <f>IF($O18="","",IFERROR(VLOOKUP($O18,Assumptions!$D$15:$F$114,2,FALSE),""))</f>
        <v/>
      </c>
      <c r="R18" s="23">
        <f>IF($O18="","",IFERROR(VLOOKUP($O18,Assumptions!$D$15:$F$114,3,FALSE),""))</f>
        <v/>
      </c>
      <c r="S18" s="17" t="n"/>
      <c r="T18" s="23">
        <f>IF($H18="","",IFERROR(VLOOKUP($H18,Assumptions!$G$15:$H$114,2,FALSE),""))</f>
        <v/>
      </c>
      <c r="U18" s="17" t="n"/>
      <c r="V18" s="23">
        <f>IF($A18="","",IF(Assumptions!$B$6="","",IFERROR(Assumptions!$B$6,"")))</f>
        <v/>
      </c>
      <c r="W18" s="16" t="n"/>
      <c r="X18" s="19" t="n"/>
      <c r="Y18" s="19" t="n"/>
      <c r="Z18" s="24">
        <f>IF($A18="","",IF(Assumptions!$B$5="","",IFERROR(Assumptions!$B$5,"")))</f>
        <v/>
      </c>
      <c r="AA18" s="23">
        <f>IF($A18="","",IF(OR($G18="",$L18="",$N18="",AND($O18&lt;&gt;"",OR($P18="",$R18="")),AND($P18&lt;&gt;"",$O18=""),AND($S18&lt;&gt;"",$T18="")),"",IFERROR(N($L18)*N($N18)+N($P18)*N($R18)+N($S18)*N($T18)+N($U18)*N($V18)+N($X18)-N($Y18),"")))</f>
        <v/>
      </c>
      <c r="AB18" s="23">
        <f>IF($AA18="","",IF($Z18="","",IFERROR(MAX(0,$AA18)*N($Z18),"")))</f>
        <v/>
      </c>
      <c r="AC18" s="23">
        <f>IF($AA18="","",IF($AB18="","",IFERROR($AA18+$AB18,"")))</f>
        <v/>
      </c>
      <c r="AD18" s="25">
        <f>IF($A18="","",IF(COUNTIF($A$5:$A$104,$A18)&gt;1,"Check duplicate ID",IF($B18="","Check date",IF($D18="","Check customer",IF($E18="","Check site",IF($F18="","Check pest concern",IF($G18="","Check service",IF(OR($M18="",$N18=""),"Check service setup",IF(OR($L18="",N($L18)&lt;=0,N($L18)&gt;Assumptions!$B$8),"Check quantity",IF($H18="","Check technician",IF($I18="","Check route",IF($J18="","Check responsibility",IF($K18="","Check status",IF(AND($O18&lt;&gt;"",OR($P18="",N($P18)&lt;=0,N($P18)&gt;Assumptions!$B$8,$Q18="",$R18="")),"Check product details",IF(AND($O18="",$P18&lt;&gt;""),"Check product selection",IF(AND($S18&lt;&gt;"",OR(N($S18)&lt;0,N($S18)&gt;Assumptions!$B$9,$T18="")),"Check hours",IF(AND($U18&lt;&gt;"",OR(N($U18)&lt;0,N($U18)&gt;Assumptions!$B$10,AND(N($U18)&gt;0,$V18=""))),"Check miles",IF(OR(AND($W18="",$X18&lt;&gt;""),AND($W18&lt;&gt;"",$X18=""),N($X18)&lt;0,N($X18)&gt;Assumptions!$B$11),"Check option details",IF(OR(N($Y18)&lt;0,N($Y18)&gt;Assumptions!$B$7,N($AA18)&lt;0),"Check discount",IF($Z18="","Check tax setting",IF(AND($C18&lt;TODAY(),OR($K18="Draft",$K18="Presented")),"Check validity","Ready for review")))))))))))))))))))))</f>
        <v/>
      </c>
    </row>
    <row r="19">
      <c r="A19" s="13" t="n"/>
      <c r="B19" s="33" t="n"/>
      <c r="C19" s="34">
        <f>IF($B19="","",IFERROR($B19+Assumptions!$B$4,""))</f>
        <v/>
      </c>
      <c r="D19" s="16" t="n"/>
      <c r="E19" s="16" t="n"/>
      <c r="F19" s="16" t="n"/>
      <c r="G19" s="16" t="n"/>
      <c r="H19" s="16" t="n"/>
      <c r="I19" s="16" t="n"/>
      <c r="J19" s="16" t="n"/>
      <c r="K19" s="13" t="n"/>
      <c r="L19" s="17" t="n"/>
      <c r="M19" s="7">
        <f>IF($G19="","",IFERROR(VLOOKUP($G19,Assumptions!$A$15:$C$114,2,FALSE),""))</f>
        <v/>
      </c>
      <c r="N19" s="18">
        <f>IF($G19="","",IFERROR(VLOOKUP($G19,Assumptions!$A$15:$C$114,3,FALSE),""))</f>
        <v/>
      </c>
      <c r="O19" s="16" t="n"/>
      <c r="P19" s="17" t="n"/>
      <c r="Q19" s="7">
        <f>IF($O19="","",IFERROR(VLOOKUP($O19,Assumptions!$D$15:$F$114,2,FALSE),""))</f>
        <v/>
      </c>
      <c r="R19" s="18">
        <f>IF($O19="","",IFERROR(VLOOKUP($O19,Assumptions!$D$15:$F$114,3,FALSE),""))</f>
        <v/>
      </c>
      <c r="S19" s="17" t="n"/>
      <c r="T19" s="18">
        <f>IF($H19="","",IFERROR(VLOOKUP($H19,Assumptions!$G$15:$H$114,2,FALSE),""))</f>
        <v/>
      </c>
      <c r="U19" s="17" t="n"/>
      <c r="V19" s="18">
        <f>IF($A19="","",IF(Assumptions!$B$6="","",IFERROR(Assumptions!$B$6,"")))</f>
        <v/>
      </c>
      <c r="W19" s="16" t="n"/>
      <c r="X19" s="19" t="n"/>
      <c r="Y19" s="19" t="n"/>
      <c r="Z19" s="20">
        <f>IF($A19="","",IF(Assumptions!$B$5="","",IFERROR(Assumptions!$B$5,"")))</f>
        <v/>
      </c>
      <c r="AA19" s="18">
        <f>IF($A19="","",IF(OR($G19="",$L19="",$N19="",AND($O19&lt;&gt;"",OR($P19="",$R19="")),AND($P19&lt;&gt;"",$O19=""),AND($S19&lt;&gt;"",$T19="")),"",IFERROR(N($L19)*N($N19)+N($P19)*N($R19)+N($S19)*N($T19)+N($U19)*N($V19)+N($X19)-N($Y19),"")))</f>
        <v/>
      </c>
      <c r="AB19" s="18">
        <f>IF($AA19="","",IF($Z19="","",IFERROR(MAX(0,$AA19)*N($Z19),"")))</f>
        <v/>
      </c>
      <c r="AC19" s="18">
        <f>IF($AA19="","",IF($AB19="","",IFERROR($AA19+$AB19,"")))</f>
        <v/>
      </c>
      <c r="AD19" s="21">
        <f>IF($A19="","",IF(COUNTIF($A$5:$A$104,$A19)&gt;1,"Check duplicate ID",IF($B19="","Check date",IF($D19="","Check customer",IF($E19="","Check site",IF($F19="","Check pest concern",IF($G19="","Check service",IF(OR($M19="",$N19=""),"Check service setup",IF(OR($L19="",N($L19)&lt;=0,N($L19)&gt;Assumptions!$B$8),"Check quantity",IF($H19="","Check technician",IF($I19="","Check route",IF($J19="","Check responsibility",IF($K19="","Check status",IF(AND($O19&lt;&gt;"",OR($P19="",N($P19)&lt;=0,N($P19)&gt;Assumptions!$B$8,$Q19="",$R19="")),"Check product details",IF(AND($O19="",$P19&lt;&gt;""),"Check product selection",IF(AND($S19&lt;&gt;"",OR(N($S19)&lt;0,N($S19)&gt;Assumptions!$B$9,$T19="")),"Check hours",IF(AND($U19&lt;&gt;"",OR(N($U19)&lt;0,N($U19)&gt;Assumptions!$B$10,AND(N($U19)&gt;0,$V19=""))),"Check miles",IF(OR(AND($W19="",$X19&lt;&gt;""),AND($W19&lt;&gt;"",$X19=""),N($X19)&lt;0,N($X19)&gt;Assumptions!$B$11),"Check option details",IF(OR(N($Y19)&lt;0,N($Y19)&gt;Assumptions!$B$7,N($AA19)&lt;0),"Check discount",IF($Z19="","Check tax setting",IF(AND($C19&lt;TODAY(),OR($K19="Draft",$K19="Presented")),"Check validity","Ready for review")))))))))))))))))))))</f>
        <v/>
      </c>
    </row>
    <row r="20">
      <c r="A20" s="13" t="n"/>
      <c r="B20" s="33" t="n"/>
      <c r="C20" s="35">
        <f>IF($B20="","",IFERROR($B20+Assumptions!$B$4,""))</f>
        <v/>
      </c>
      <c r="D20" s="16" t="n"/>
      <c r="E20" s="16" t="n"/>
      <c r="F20" s="16" t="n"/>
      <c r="G20" s="16" t="n"/>
      <c r="H20" s="16" t="n"/>
      <c r="I20" s="16" t="n"/>
      <c r="J20" s="16" t="n"/>
      <c r="K20" s="13" t="n"/>
      <c r="L20" s="17" t="n"/>
      <c r="M20" s="10">
        <f>IF($G20="","",IFERROR(VLOOKUP($G20,Assumptions!$A$15:$C$114,2,FALSE),""))</f>
        <v/>
      </c>
      <c r="N20" s="23">
        <f>IF($G20="","",IFERROR(VLOOKUP($G20,Assumptions!$A$15:$C$114,3,FALSE),""))</f>
        <v/>
      </c>
      <c r="O20" s="16" t="n"/>
      <c r="P20" s="17" t="n"/>
      <c r="Q20" s="10">
        <f>IF($O20="","",IFERROR(VLOOKUP($O20,Assumptions!$D$15:$F$114,2,FALSE),""))</f>
        <v/>
      </c>
      <c r="R20" s="23">
        <f>IF($O20="","",IFERROR(VLOOKUP($O20,Assumptions!$D$15:$F$114,3,FALSE),""))</f>
        <v/>
      </c>
      <c r="S20" s="17" t="n"/>
      <c r="T20" s="23">
        <f>IF($H20="","",IFERROR(VLOOKUP($H20,Assumptions!$G$15:$H$114,2,FALSE),""))</f>
        <v/>
      </c>
      <c r="U20" s="17" t="n"/>
      <c r="V20" s="23">
        <f>IF($A20="","",IF(Assumptions!$B$6="","",IFERROR(Assumptions!$B$6,"")))</f>
        <v/>
      </c>
      <c r="W20" s="16" t="n"/>
      <c r="X20" s="19" t="n"/>
      <c r="Y20" s="19" t="n"/>
      <c r="Z20" s="24">
        <f>IF($A20="","",IF(Assumptions!$B$5="","",IFERROR(Assumptions!$B$5,"")))</f>
        <v/>
      </c>
      <c r="AA20" s="23">
        <f>IF($A20="","",IF(OR($G20="",$L20="",$N20="",AND($O20&lt;&gt;"",OR($P20="",$R20="")),AND($P20&lt;&gt;"",$O20=""),AND($S20&lt;&gt;"",$T20="")),"",IFERROR(N($L20)*N($N20)+N($P20)*N($R20)+N($S20)*N($T20)+N($U20)*N($V20)+N($X20)-N($Y20),"")))</f>
        <v/>
      </c>
      <c r="AB20" s="23">
        <f>IF($AA20="","",IF($Z20="","",IFERROR(MAX(0,$AA20)*N($Z20),"")))</f>
        <v/>
      </c>
      <c r="AC20" s="23">
        <f>IF($AA20="","",IF($AB20="","",IFERROR($AA20+$AB20,"")))</f>
        <v/>
      </c>
      <c r="AD20" s="25">
        <f>IF($A20="","",IF(COUNTIF($A$5:$A$104,$A20)&gt;1,"Check duplicate ID",IF($B20="","Check date",IF($D20="","Check customer",IF($E20="","Check site",IF($F20="","Check pest concern",IF($G20="","Check service",IF(OR($M20="",$N20=""),"Check service setup",IF(OR($L20="",N($L20)&lt;=0,N($L20)&gt;Assumptions!$B$8),"Check quantity",IF($H20="","Check technician",IF($I20="","Check route",IF($J20="","Check responsibility",IF($K20="","Check status",IF(AND($O20&lt;&gt;"",OR($P20="",N($P20)&lt;=0,N($P20)&gt;Assumptions!$B$8,$Q20="",$R20="")),"Check product details",IF(AND($O20="",$P20&lt;&gt;""),"Check product selection",IF(AND($S20&lt;&gt;"",OR(N($S20)&lt;0,N($S20)&gt;Assumptions!$B$9,$T20="")),"Check hours",IF(AND($U20&lt;&gt;"",OR(N($U20)&lt;0,N($U20)&gt;Assumptions!$B$10,AND(N($U20)&gt;0,$V20=""))),"Check miles",IF(OR(AND($W20="",$X20&lt;&gt;""),AND($W20&lt;&gt;"",$X20=""),N($X20)&lt;0,N($X20)&gt;Assumptions!$B$11),"Check option details",IF(OR(N($Y20)&lt;0,N($Y20)&gt;Assumptions!$B$7,N($AA20)&lt;0),"Check discount",IF($Z20="","Check tax setting",IF(AND($C20&lt;TODAY(),OR($K20="Draft",$K20="Presented")),"Check validity","Ready for review")))))))))))))))))))))</f>
        <v/>
      </c>
    </row>
    <row r="21">
      <c r="A21" s="13" t="n"/>
      <c r="B21" s="33" t="n"/>
      <c r="C21" s="34">
        <f>IF($B21="","",IFERROR($B21+Assumptions!$B$4,""))</f>
        <v/>
      </c>
      <c r="D21" s="16" t="n"/>
      <c r="E21" s="16" t="n"/>
      <c r="F21" s="16" t="n"/>
      <c r="G21" s="16" t="n"/>
      <c r="H21" s="16" t="n"/>
      <c r="I21" s="16" t="n"/>
      <c r="J21" s="16" t="n"/>
      <c r="K21" s="13" t="n"/>
      <c r="L21" s="17" t="n"/>
      <c r="M21" s="7">
        <f>IF($G21="","",IFERROR(VLOOKUP($G21,Assumptions!$A$15:$C$114,2,FALSE),""))</f>
        <v/>
      </c>
      <c r="N21" s="18">
        <f>IF($G21="","",IFERROR(VLOOKUP($G21,Assumptions!$A$15:$C$114,3,FALSE),""))</f>
        <v/>
      </c>
      <c r="O21" s="16" t="n"/>
      <c r="P21" s="17" t="n"/>
      <c r="Q21" s="7">
        <f>IF($O21="","",IFERROR(VLOOKUP($O21,Assumptions!$D$15:$F$114,2,FALSE),""))</f>
        <v/>
      </c>
      <c r="R21" s="18">
        <f>IF($O21="","",IFERROR(VLOOKUP($O21,Assumptions!$D$15:$F$114,3,FALSE),""))</f>
        <v/>
      </c>
      <c r="S21" s="17" t="n"/>
      <c r="T21" s="18">
        <f>IF($H21="","",IFERROR(VLOOKUP($H21,Assumptions!$G$15:$H$114,2,FALSE),""))</f>
        <v/>
      </c>
      <c r="U21" s="17" t="n"/>
      <c r="V21" s="18">
        <f>IF($A21="","",IF(Assumptions!$B$6="","",IFERROR(Assumptions!$B$6,"")))</f>
        <v/>
      </c>
      <c r="W21" s="16" t="n"/>
      <c r="X21" s="19" t="n"/>
      <c r="Y21" s="19" t="n"/>
      <c r="Z21" s="20">
        <f>IF($A21="","",IF(Assumptions!$B$5="","",IFERROR(Assumptions!$B$5,"")))</f>
        <v/>
      </c>
      <c r="AA21" s="18">
        <f>IF($A21="","",IF(OR($G21="",$L21="",$N21="",AND($O21&lt;&gt;"",OR($P21="",$R21="")),AND($P21&lt;&gt;"",$O21=""),AND($S21&lt;&gt;"",$T21="")),"",IFERROR(N($L21)*N($N21)+N($P21)*N($R21)+N($S21)*N($T21)+N($U21)*N($V21)+N($X21)-N($Y21),"")))</f>
        <v/>
      </c>
      <c r="AB21" s="18">
        <f>IF($AA21="","",IF($Z21="","",IFERROR(MAX(0,$AA21)*N($Z21),"")))</f>
        <v/>
      </c>
      <c r="AC21" s="18">
        <f>IF($AA21="","",IF($AB21="","",IFERROR($AA21+$AB21,"")))</f>
        <v/>
      </c>
      <c r="AD21" s="21">
        <f>IF($A21="","",IF(COUNTIF($A$5:$A$104,$A21)&gt;1,"Check duplicate ID",IF($B21="","Check date",IF($D21="","Check customer",IF($E21="","Check site",IF($F21="","Check pest concern",IF($G21="","Check service",IF(OR($M21="",$N21=""),"Check service setup",IF(OR($L21="",N($L21)&lt;=0,N($L21)&gt;Assumptions!$B$8),"Check quantity",IF($H21="","Check technician",IF($I21="","Check route",IF($J21="","Check responsibility",IF($K21="","Check status",IF(AND($O21&lt;&gt;"",OR($P21="",N($P21)&lt;=0,N($P21)&gt;Assumptions!$B$8,$Q21="",$R21="")),"Check product details",IF(AND($O21="",$P21&lt;&gt;""),"Check product selection",IF(AND($S21&lt;&gt;"",OR(N($S21)&lt;0,N($S21)&gt;Assumptions!$B$9,$T21="")),"Check hours",IF(AND($U21&lt;&gt;"",OR(N($U21)&lt;0,N($U21)&gt;Assumptions!$B$10,AND(N($U21)&gt;0,$V21=""))),"Check miles",IF(OR(AND($W21="",$X21&lt;&gt;""),AND($W21&lt;&gt;"",$X21=""),N($X21)&lt;0,N($X21)&gt;Assumptions!$B$11),"Check option details",IF(OR(N($Y21)&lt;0,N($Y21)&gt;Assumptions!$B$7,N($AA21)&lt;0),"Check discount",IF($Z21="","Check tax setting",IF(AND($C21&lt;TODAY(),OR($K21="Draft",$K21="Presented")),"Check validity","Ready for review")))))))))))))))))))))</f>
        <v/>
      </c>
    </row>
    <row r="22">
      <c r="A22" s="13" t="n"/>
      <c r="B22" s="33" t="n"/>
      <c r="C22" s="35">
        <f>IF($B22="","",IFERROR($B22+Assumptions!$B$4,""))</f>
        <v/>
      </c>
      <c r="D22" s="16" t="n"/>
      <c r="E22" s="16" t="n"/>
      <c r="F22" s="16" t="n"/>
      <c r="G22" s="16" t="n"/>
      <c r="H22" s="16" t="n"/>
      <c r="I22" s="16" t="n"/>
      <c r="J22" s="16" t="n"/>
      <c r="K22" s="13" t="n"/>
      <c r="L22" s="17" t="n"/>
      <c r="M22" s="10">
        <f>IF($G22="","",IFERROR(VLOOKUP($G22,Assumptions!$A$15:$C$114,2,FALSE),""))</f>
        <v/>
      </c>
      <c r="N22" s="23">
        <f>IF($G22="","",IFERROR(VLOOKUP($G22,Assumptions!$A$15:$C$114,3,FALSE),""))</f>
        <v/>
      </c>
      <c r="O22" s="16" t="n"/>
      <c r="P22" s="17" t="n"/>
      <c r="Q22" s="10">
        <f>IF($O22="","",IFERROR(VLOOKUP($O22,Assumptions!$D$15:$F$114,2,FALSE),""))</f>
        <v/>
      </c>
      <c r="R22" s="23">
        <f>IF($O22="","",IFERROR(VLOOKUP($O22,Assumptions!$D$15:$F$114,3,FALSE),""))</f>
        <v/>
      </c>
      <c r="S22" s="17" t="n"/>
      <c r="T22" s="23">
        <f>IF($H22="","",IFERROR(VLOOKUP($H22,Assumptions!$G$15:$H$114,2,FALSE),""))</f>
        <v/>
      </c>
      <c r="U22" s="17" t="n"/>
      <c r="V22" s="23">
        <f>IF($A22="","",IF(Assumptions!$B$6="","",IFERROR(Assumptions!$B$6,"")))</f>
        <v/>
      </c>
      <c r="W22" s="16" t="n"/>
      <c r="X22" s="19" t="n"/>
      <c r="Y22" s="19" t="n"/>
      <c r="Z22" s="24">
        <f>IF($A22="","",IF(Assumptions!$B$5="","",IFERROR(Assumptions!$B$5,"")))</f>
        <v/>
      </c>
      <c r="AA22" s="23">
        <f>IF($A22="","",IF(OR($G22="",$L22="",$N22="",AND($O22&lt;&gt;"",OR($P22="",$R22="")),AND($P22&lt;&gt;"",$O22=""),AND($S22&lt;&gt;"",$T22="")),"",IFERROR(N($L22)*N($N22)+N($P22)*N($R22)+N($S22)*N($T22)+N($U22)*N($V22)+N($X22)-N($Y22),"")))</f>
        <v/>
      </c>
      <c r="AB22" s="23">
        <f>IF($AA22="","",IF($Z22="","",IFERROR(MAX(0,$AA22)*N($Z22),"")))</f>
        <v/>
      </c>
      <c r="AC22" s="23">
        <f>IF($AA22="","",IF($AB22="","",IFERROR($AA22+$AB22,"")))</f>
        <v/>
      </c>
      <c r="AD22" s="25">
        <f>IF($A22="","",IF(COUNTIF($A$5:$A$104,$A22)&gt;1,"Check duplicate ID",IF($B22="","Check date",IF($D22="","Check customer",IF($E22="","Check site",IF($F22="","Check pest concern",IF($G22="","Check service",IF(OR($M22="",$N22=""),"Check service setup",IF(OR($L22="",N($L22)&lt;=0,N($L22)&gt;Assumptions!$B$8),"Check quantity",IF($H22="","Check technician",IF($I22="","Check route",IF($J22="","Check responsibility",IF($K22="","Check status",IF(AND($O22&lt;&gt;"",OR($P22="",N($P22)&lt;=0,N($P22)&gt;Assumptions!$B$8,$Q22="",$R22="")),"Check product details",IF(AND($O22="",$P22&lt;&gt;""),"Check product selection",IF(AND($S22&lt;&gt;"",OR(N($S22)&lt;0,N($S22)&gt;Assumptions!$B$9,$T22="")),"Check hours",IF(AND($U22&lt;&gt;"",OR(N($U22)&lt;0,N($U22)&gt;Assumptions!$B$10,AND(N($U22)&gt;0,$V22=""))),"Check miles",IF(OR(AND($W22="",$X22&lt;&gt;""),AND($W22&lt;&gt;"",$X22=""),N($X22)&lt;0,N($X22)&gt;Assumptions!$B$11),"Check option details",IF(OR(N($Y22)&lt;0,N($Y22)&gt;Assumptions!$B$7,N($AA22)&lt;0),"Check discount",IF($Z22="","Check tax setting",IF(AND($C22&lt;TODAY(),OR($K22="Draft",$K22="Presented")),"Check validity","Ready for review")))))))))))))))))))))</f>
        <v/>
      </c>
    </row>
    <row r="23">
      <c r="A23" s="13" t="n"/>
      <c r="B23" s="33" t="n"/>
      <c r="C23" s="34">
        <f>IF($B23="","",IFERROR($B23+Assumptions!$B$4,""))</f>
        <v/>
      </c>
      <c r="D23" s="16" t="n"/>
      <c r="E23" s="16" t="n"/>
      <c r="F23" s="16" t="n"/>
      <c r="G23" s="16" t="n"/>
      <c r="H23" s="16" t="n"/>
      <c r="I23" s="16" t="n"/>
      <c r="J23" s="16" t="n"/>
      <c r="K23" s="13" t="n"/>
      <c r="L23" s="17" t="n"/>
      <c r="M23" s="7">
        <f>IF($G23="","",IFERROR(VLOOKUP($G23,Assumptions!$A$15:$C$114,2,FALSE),""))</f>
        <v/>
      </c>
      <c r="N23" s="18">
        <f>IF($G23="","",IFERROR(VLOOKUP($G23,Assumptions!$A$15:$C$114,3,FALSE),""))</f>
        <v/>
      </c>
      <c r="O23" s="16" t="n"/>
      <c r="P23" s="17" t="n"/>
      <c r="Q23" s="7">
        <f>IF($O23="","",IFERROR(VLOOKUP($O23,Assumptions!$D$15:$F$114,2,FALSE),""))</f>
        <v/>
      </c>
      <c r="R23" s="18">
        <f>IF($O23="","",IFERROR(VLOOKUP($O23,Assumptions!$D$15:$F$114,3,FALSE),""))</f>
        <v/>
      </c>
      <c r="S23" s="17" t="n"/>
      <c r="T23" s="18">
        <f>IF($H23="","",IFERROR(VLOOKUP($H23,Assumptions!$G$15:$H$114,2,FALSE),""))</f>
        <v/>
      </c>
      <c r="U23" s="17" t="n"/>
      <c r="V23" s="18">
        <f>IF($A23="","",IF(Assumptions!$B$6="","",IFERROR(Assumptions!$B$6,"")))</f>
        <v/>
      </c>
      <c r="W23" s="16" t="n"/>
      <c r="X23" s="19" t="n"/>
      <c r="Y23" s="19" t="n"/>
      <c r="Z23" s="20">
        <f>IF($A23="","",IF(Assumptions!$B$5="","",IFERROR(Assumptions!$B$5,"")))</f>
        <v/>
      </c>
      <c r="AA23" s="18">
        <f>IF($A23="","",IF(OR($G23="",$L23="",$N23="",AND($O23&lt;&gt;"",OR($P23="",$R23="")),AND($P23&lt;&gt;"",$O23=""),AND($S23&lt;&gt;"",$T23="")),"",IFERROR(N($L23)*N($N23)+N($P23)*N($R23)+N($S23)*N($T23)+N($U23)*N($V23)+N($X23)-N($Y23),"")))</f>
        <v/>
      </c>
      <c r="AB23" s="18">
        <f>IF($AA23="","",IF($Z23="","",IFERROR(MAX(0,$AA23)*N($Z23),"")))</f>
        <v/>
      </c>
      <c r="AC23" s="18">
        <f>IF($AA23="","",IF($AB23="","",IFERROR($AA23+$AB23,"")))</f>
        <v/>
      </c>
      <c r="AD23" s="21">
        <f>IF($A23="","",IF(COUNTIF($A$5:$A$104,$A23)&gt;1,"Check duplicate ID",IF($B23="","Check date",IF($D23="","Check customer",IF($E23="","Check site",IF($F23="","Check pest concern",IF($G23="","Check service",IF(OR($M23="",$N23=""),"Check service setup",IF(OR($L23="",N($L23)&lt;=0,N($L23)&gt;Assumptions!$B$8),"Check quantity",IF($H23="","Check technician",IF($I23="","Check route",IF($J23="","Check responsibility",IF($K23="","Check status",IF(AND($O23&lt;&gt;"",OR($P23="",N($P23)&lt;=0,N($P23)&gt;Assumptions!$B$8,$Q23="",$R23="")),"Check product details",IF(AND($O23="",$P23&lt;&gt;""),"Check product selection",IF(AND($S23&lt;&gt;"",OR(N($S23)&lt;0,N($S23)&gt;Assumptions!$B$9,$T23="")),"Check hours",IF(AND($U23&lt;&gt;"",OR(N($U23)&lt;0,N($U23)&gt;Assumptions!$B$10,AND(N($U23)&gt;0,$V23=""))),"Check miles",IF(OR(AND($W23="",$X23&lt;&gt;""),AND($W23&lt;&gt;"",$X23=""),N($X23)&lt;0,N($X23)&gt;Assumptions!$B$11),"Check option details",IF(OR(N($Y23)&lt;0,N($Y23)&gt;Assumptions!$B$7,N($AA23)&lt;0),"Check discount",IF($Z23="","Check tax setting",IF(AND($C23&lt;TODAY(),OR($K23="Draft",$K23="Presented")),"Check validity","Ready for review")))))))))))))))))))))</f>
        <v/>
      </c>
    </row>
    <row r="24">
      <c r="A24" s="13" t="n"/>
      <c r="B24" s="33" t="n"/>
      <c r="C24" s="35">
        <f>IF($B24="","",IFERROR($B24+Assumptions!$B$4,""))</f>
        <v/>
      </c>
      <c r="D24" s="16" t="n"/>
      <c r="E24" s="16" t="n"/>
      <c r="F24" s="16" t="n"/>
      <c r="G24" s="16" t="n"/>
      <c r="H24" s="16" t="n"/>
      <c r="I24" s="16" t="n"/>
      <c r="J24" s="16" t="n"/>
      <c r="K24" s="13" t="n"/>
      <c r="L24" s="17" t="n"/>
      <c r="M24" s="10">
        <f>IF($G24="","",IFERROR(VLOOKUP($G24,Assumptions!$A$15:$C$114,2,FALSE),""))</f>
        <v/>
      </c>
      <c r="N24" s="23">
        <f>IF($G24="","",IFERROR(VLOOKUP($G24,Assumptions!$A$15:$C$114,3,FALSE),""))</f>
        <v/>
      </c>
      <c r="O24" s="16" t="n"/>
      <c r="P24" s="17" t="n"/>
      <c r="Q24" s="10">
        <f>IF($O24="","",IFERROR(VLOOKUP($O24,Assumptions!$D$15:$F$114,2,FALSE),""))</f>
        <v/>
      </c>
      <c r="R24" s="23">
        <f>IF($O24="","",IFERROR(VLOOKUP($O24,Assumptions!$D$15:$F$114,3,FALSE),""))</f>
        <v/>
      </c>
      <c r="S24" s="17" t="n"/>
      <c r="T24" s="23">
        <f>IF($H24="","",IFERROR(VLOOKUP($H24,Assumptions!$G$15:$H$114,2,FALSE),""))</f>
        <v/>
      </c>
      <c r="U24" s="17" t="n"/>
      <c r="V24" s="23">
        <f>IF($A24="","",IF(Assumptions!$B$6="","",IFERROR(Assumptions!$B$6,"")))</f>
        <v/>
      </c>
      <c r="W24" s="16" t="n"/>
      <c r="X24" s="19" t="n"/>
      <c r="Y24" s="19" t="n"/>
      <c r="Z24" s="24">
        <f>IF($A24="","",IF(Assumptions!$B$5="","",IFERROR(Assumptions!$B$5,"")))</f>
        <v/>
      </c>
      <c r="AA24" s="23">
        <f>IF($A24="","",IF(OR($G24="",$L24="",$N24="",AND($O24&lt;&gt;"",OR($P24="",$R24="")),AND($P24&lt;&gt;"",$O24=""),AND($S24&lt;&gt;"",$T24="")),"",IFERROR(N($L24)*N($N24)+N($P24)*N($R24)+N($S24)*N($T24)+N($U24)*N($V24)+N($X24)-N($Y24),"")))</f>
        <v/>
      </c>
      <c r="AB24" s="23">
        <f>IF($AA24="","",IF($Z24="","",IFERROR(MAX(0,$AA24)*N($Z24),"")))</f>
        <v/>
      </c>
      <c r="AC24" s="23">
        <f>IF($AA24="","",IF($AB24="","",IFERROR($AA24+$AB24,"")))</f>
        <v/>
      </c>
      <c r="AD24" s="25">
        <f>IF($A24="","",IF(COUNTIF($A$5:$A$104,$A24)&gt;1,"Check duplicate ID",IF($B24="","Check date",IF($D24="","Check customer",IF($E24="","Check site",IF($F24="","Check pest concern",IF($G24="","Check service",IF(OR($M24="",$N24=""),"Check service setup",IF(OR($L24="",N($L24)&lt;=0,N($L24)&gt;Assumptions!$B$8),"Check quantity",IF($H24="","Check technician",IF($I24="","Check route",IF($J24="","Check responsibility",IF($K24="","Check status",IF(AND($O24&lt;&gt;"",OR($P24="",N($P24)&lt;=0,N($P24)&gt;Assumptions!$B$8,$Q24="",$R24="")),"Check product details",IF(AND($O24="",$P24&lt;&gt;""),"Check product selection",IF(AND($S24&lt;&gt;"",OR(N($S24)&lt;0,N($S24)&gt;Assumptions!$B$9,$T24="")),"Check hours",IF(AND($U24&lt;&gt;"",OR(N($U24)&lt;0,N($U24)&gt;Assumptions!$B$10,AND(N($U24)&gt;0,$V24=""))),"Check miles",IF(OR(AND($W24="",$X24&lt;&gt;""),AND($W24&lt;&gt;"",$X24=""),N($X24)&lt;0,N($X24)&gt;Assumptions!$B$11),"Check option details",IF(OR(N($Y24)&lt;0,N($Y24)&gt;Assumptions!$B$7,N($AA24)&lt;0),"Check discount",IF($Z24="","Check tax setting",IF(AND($C24&lt;TODAY(),OR($K24="Draft",$K24="Presented")),"Check validity","Ready for review")))))))))))))))))))))</f>
        <v/>
      </c>
    </row>
    <row r="25">
      <c r="A25" s="13" t="n"/>
      <c r="B25" s="33" t="n"/>
      <c r="C25" s="34">
        <f>IF($B25="","",IFERROR($B25+Assumptions!$B$4,""))</f>
        <v/>
      </c>
      <c r="D25" s="16" t="n"/>
      <c r="E25" s="16" t="n"/>
      <c r="F25" s="16" t="n"/>
      <c r="G25" s="16" t="n"/>
      <c r="H25" s="16" t="n"/>
      <c r="I25" s="16" t="n"/>
      <c r="J25" s="16" t="n"/>
      <c r="K25" s="13" t="n"/>
      <c r="L25" s="17" t="n"/>
      <c r="M25" s="7">
        <f>IF($G25="","",IFERROR(VLOOKUP($G25,Assumptions!$A$15:$C$114,2,FALSE),""))</f>
        <v/>
      </c>
      <c r="N25" s="18">
        <f>IF($G25="","",IFERROR(VLOOKUP($G25,Assumptions!$A$15:$C$114,3,FALSE),""))</f>
        <v/>
      </c>
      <c r="O25" s="16" t="n"/>
      <c r="P25" s="17" t="n"/>
      <c r="Q25" s="7">
        <f>IF($O25="","",IFERROR(VLOOKUP($O25,Assumptions!$D$15:$F$114,2,FALSE),""))</f>
        <v/>
      </c>
      <c r="R25" s="18">
        <f>IF($O25="","",IFERROR(VLOOKUP($O25,Assumptions!$D$15:$F$114,3,FALSE),""))</f>
        <v/>
      </c>
      <c r="S25" s="17" t="n"/>
      <c r="T25" s="18">
        <f>IF($H25="","",IFERROR(VLOOKUP($H25,Assumptions!$G$15:$H$114,2,FALSE),""))</f>
        <v/>
      </c>
      <c r="U25" s="17" t="n"/>
      <c r="V25" s="18">
        <f>IF($A25="","",IF(Assumptions!$B$6="","",IFERROR(Assumptions!$B$6,"")))</f>
        <v/>
      </c>
      <c r="W25" s="16" t="n"/>
      <c r="X25" s="19" t="n"/>
      <c r="Y25" s="19" t="n"/>
      <c r="Z25" s="20">
        <f>IF($A25="","",IF(Assumptions!$B$5="","",IFERROR(Assumptions!$B$5,"")))</f>
        <v/>
      </c>
      <c r="AA25" s="18">
        <f>IF($A25="","",IF(OR($G25="",$L25="",$N25="",AND($O25&lt;&gt;"",OR($P25="",$R25="")),AND($P25&lt;&gt;"",$O25=""),AND($S25&lt;&gt;"",$T25="")),"",IFERROR(N($L25)*N($N25)+N($P25)*N($R25)+N($S25)*N($T25)+N($U25)*N($V25)+N($X25)-N($Y25),"")))</f>
        <v/>
      </c>
      <c r="AB25" s="18">
        <f>IF($AA25="","",IF($Z25="","",IFERROR(MAX(0,$AA25)*N($Z25),"")))</f>
        <v/>
      </c>
      <c r="AC25" s="18">
        <f>IF($AA25="","",IF($AB25="","",IFERROR($AA25+$AB25,"")))</f>
        <v/>
      </c>
      <c r="AD25" s="21">
        <f>IF($A25="","",IF(COUNTIF($A$5:$A$104,$A25)&gt;1,"Check duplicate ID",IF($B25="","Check date",IF($D25="","Check customer",IF($E25="","Check site",IF($F25="","Check pest concern",IF($G25="","Check service",IF(OR($M25="",$N25=""),"Check service setup",IF(OR($L25="",N($L25)&lt;=0,N($L25)&gt;Assumptions!$B$8),"Check quantity",IF($H25="","Check technician",IF($I25="","Check route",IF($J25="","Check responsibility",IF($K25="","Check status",IF(AND($O25&lt;&gt;"",OR($P25="",N($P25)&lt;=0,N($P25)&gt;Assumptions!$B$8,$Q25="",$R25="")),"Check product details",IF(AND($O25="",$P25&lt;&gt;""),"Check product selection",IF(AND($S25&lt;&gt;"",OR(N($S25)&lt;0,N($S25)&gt;Assumptions!$B$9,$T25="")),"Check hours",IF(AND($U25&lt;&gt;"",OR(N($U25)&lt;0,N($U25)&gt;Assumptions!$B$10,AND(N($U25)&gt;0,$V25=""))),"Check miles",IF(OR(AND($W25="",$X25&lt;&gt;""),AND($W25&lt;&gt;"",$X25=""),N($X25)&lt;0,N($X25)&gt;Assumptions!$B$11),"Check option details",IF(OR(N($Y25)&lt;0,N($Y25)&gt;Assumptions!$B$7,N($AA25)&lt;0),"Check discount",IF($Z25="","Check tax setting",IF(AND($C25&lt;TODAY(),OR($K25="Draft",$K25="Presented")),"Check validity","Ready for review")))))))))))))))))))))</f>
        <v/>
      </c>
    </row>
    <row r="26">
      <c r="A26" s="13" t="n"/>
      <c r="B26" s="33" t="n"/>
      <c r="C26" s="35">
        <f>IF($B26="","",IFERROR($B26+Assumptions!$B$4,""))</f>
        <v/>
      </c>
      <c r="D26" s="16" t="n"/>
      <c r="E26" s="16" t="n"/>
      <c r="F26" s="16" t="n"/>
      <c r="G26" s="16" t="n"/>
      <c r="H26" s="16" t="n"/>
      <c r="I26" s="16" t="n"/>
      <c r="J26" s="16" t="n"/>
      <c r="K26" s="13" t="n"/>
      <c r="L26" s="17" t="n"/>
      <c r="M26" s="10">
        <f>IF($G26="","",IFERROR(VLOOKUP($G26,Assumptions!$A$15:$C$114,2,FALSE),""))</f>
        <v/>
      </c>
      <c r="N26" s="23">
        <f>IF($G26="","",IFERROR(VLOOKUP($G26,Assumptions!$A$15:$C$114,3,FALSE),""))</f>
        <v/>
      </c>
      <c r="O26" s="16" t="n"/>
      <c r="P26" s="17" t="n"/>
      <c r="Q26" s="10">
        <f>IF($O26="","",IFERROR(VLOOKUP($O26,Assumptions!$D$15:$F$114,2,FALSE),""))</f>
        <v/>
      </c>
      <c r="R26" s="23">
        <f>IF($O26="","",IFERROR(VLOOKUP($O26,Assumptions!$D$15:$F$114,3,FALSE),""))</f>
        <v/>
      </c>
      <c r="S26" s="17" t="n"/>
      <c r="T26" s="23">
        <f>IF($H26="","",IFERROR(VLOOKUP($H26,Assumptions!$G$15:$H$114,2,FALSE),""))</f>
        <v/>
      </c>
      <c r="U26" s="17" t="n"/>
      <c r="V26" s="23">
        <f>IF($A26="","",IF(Assumptions!$B$6="","",IFERROR(Assumptions!$B$6,"")))</f>
        <v/>
      </c>
      <c r="W26" s="16" t="n"/>
      <c r="X26" s="19" t="n"/>
      <c r="Y26" s="19" t="n"/>
      <c r="Z26" s="24">
        <f>IF($A26="","",IF(Assumptions!$B$5="","",IFERROR(Assumptions!$B$5,"")))</f>
        <v/>
      </c>
      <c r="AA26" s="23">
        <f>IF($A26="","",IF(OR($G26="",$L26="",$N26="",AND($O26&lt;&gt;"",OR($P26="",$R26="")),AND($P26&lt;&gt;"",$O26=""),AND($S26&lt;&gt;"",$T26="")),"",IFERROR(N($L26)*N($N26)+N($P26)*N($R26)+N($S26)*N($T26)+N($U26)*N($V26)+N($X26)-N($Y26),"")))</f>
        <v/>
      </c>
      <c r="AB26" s="23">
        <f>IF($AA26="","",IF($Z26="","",IFERROR(MAX(0,$AA26)*N($Z26),"")))</f>
        <v/>
      </c>
      <c r="AC26" s="23">
        <f>IF($AA26="","",IF($AB26="","",IFERROR($AA26+$AB26,"")))</f>
        <v/>
      </c>
      <c r="AD26" s="25">
        <f>IF($A26="","",IF(COUNTIF($A$5:$A$104,$A26)&gt;1,"Check duplicate ID",IF($B26="","Check date",IF($D26="","Check customer",IF($E26="","Check site",IF($F26="","Check pest concern",IF($G26="","Check service",IF(OR($M26="",$N26=""),"Check service setup",IF(OR($L26="",N($L26)&lt;=0,N($L26)&gt;Assumptions!$B$8),"Check quantity",IF($H26="","Check technician",IF($I26="","Check route",IF($J26="","Check responsibility",IF($K26="","Check status",IF(AND($O26&lt;&gt;"",OR($P26="",N($P26)&lt;=0,N($P26)&gt;Assumptions!$B$8,$Q26="",$R26="")),"Check product details",IF(AND($O26="",$P26&lt;&gt;""),"Check product selection",IF(AND($S26&lt;&gt;"",OR(N($S26)&lt;0,N($S26)&gt;Assumptions!$B$9,$T26="")),"Check hours",IF(AND($U26&lt;&gt;"",OR(N($U26)&lt;0,N($U26)&gt;Assumptions!$B$10,AND(N($U26)&gt;0,$V26=""))),"Check miles",IF(OR(AND($W26="",$X26&lt;&gt;""),AND($W26&lt;&gt;"",$X26=""),N($X26)&lt;0,N($X26)&gt;Assumptions!$B$11),"Check option details",IF(OR(N($Y26)&lt;0,N($Y26)&gt;Assumptions!$B$7,N($AA26)&lt;0),"Check discount",IF($Z26="","Check tax setting",IF(AND($C26&lt;TODAY(),OR($K26="Draft",$K26="Presented")),"Check validity","Ready for review")))))))))))))))))))))</f>
        <v/>
      </c>
    </row>
    <row r="27">
      <c r="A27" s="13" t="n"/>
      <c r="B27" s="33" t="n"/>
      <c r="C27" s="34">
        <f>IF($B27="","",IFERROR($B27+Assumptions!$B$4,""))</f>
        <v/>
      </c>
      <c r="D27" s="16" t="n"/>
      <c r="E27" s="16" t="n"/>
      <c r="F27" s="16" t="n"/>
      <c r="G27" s="16" t="n"/>
      <c r="H27" s="16" t="n"/>
      <c r="I27" s="16" t="n"/>
      <c r="J27" s="16" t="n"/>
      <c r="K27" s="13" t="n"/>
      <c r="L27" s="17" t="n"/>
      <c r="M27" s="7">
        <f>IF($G27="","",IFERROR(VLOOKUP($G27,Assumptions!$A$15:$C$114,2,FALSE),""))</f>
        <v/>
      </c>
      <c r="N27" s="18">
        <f>IF($G27="","",IFERROR(VLOOKUP($G27,Assumptions!$A$15:$C$114,3,FALSE),""))</f>
        <v/>
      </c>
      <c r="O27" s="16" t="n"/>
      <c r="P27" s="17" t="n"/>
      <c r="Q27" s="7">
        <f>IF($O27="","",IFERROR(VLOOKUP($O27,Assumptions!$D$15:$F$114,2,FALSE),""))</f>
        <v/>
      </c>
      <c r="R27" s="18">
        <f>IF($O27="","",IFERROR(VLOOKUP($O27,Assumptions!$D$15:$F$114,3,FALSE),""))</f>
        <v/>
      </c>
      <c r="S27" s="17" t="n"/>
      <c r="T27" s="18">
        <f>IF($H27="","",IFERROR(VLOOKUP($H27,Assumptions!$G$15:$H$114,2,FALSE),""))</f>
        <v/>
      </c>
      <c r="U27" s="17" t="n"/>
      <c r="V27" s="18">
        <f>IF($A27="","",IF(Assumptions!$B$6="","",IFERROR(Assumptions!$B$6,"")))</f>
        <v/>
      </c>
      <c r="W27" s="16" t="n"/>
      <c r="X27" s="19" t="n"/>
      <c r="Y27" s="19" t="n"/>
      <c r="Z27" s="20">
        <f>IF($A27="","",IF(Assumptions!$B$5="","",IFERROR(Assumptions!$B$5,"")))</f>
        <v/>
      </c>
      <c r="AA27" s="18">
        <f>IF($A27="","",IF(OR($G27="",$L27="",$N27="",AND($O27&lt;&gt;"",OR($P27="",$R27="")),AND($P27&lt;&gt;"",$O27=""),AND($S27&lt;&gt;"",$T27="")),"",IFERROR(N($L27)*N($N27)+N($P27)*N($R27)+N($S27)*N($T27)+N($U27)*N($V27)+N($X27)-N($Y27),"")))</f>
        <v/>
      </c>
      <c r="AB27" s="18">
        <f>IF($AA27="","",IF($Z27="","",IFERROR(MAX(0,$AA27)*N($Z27),"")))</f>
        <v/>
      </c>
      <c r="AC27" s="18">
        <f>IF($AA27="","",IF($AB27="","",IFERROR($AA27+$AB27,"")))</f>
        <v/>
      </c>
      <c r="AD27" s="21">
        <f>IF($A27="","",IF(COUNTIF($A$5:$A$104,$A27)&gt;1,"Check duplicate ID",IF($B27="","Check date",IF($D27="","Check customer",IF($E27="","Check site",IF($F27="","Check pest concern",IF($G27="","Check service",IF(OR($M27="",$N27=""),"Check service setup",IF(OR($L27="",N($L27)&lt;=0,N($L27)&gt;Assumptions!$B$8),"Check quantity",IF($H27="","Check technician",IF($I27="","Check route",IF($J27="","Check responsibility",IF($K27="","Check status",IF(AND($O27&lt;&gt;"",OR($P27="",N($P27)&lt;=0,N($P27)&gt;Assumptions!$B$8,$Q27="",$R27="")),"Check product details",IF(AND($O27="",$P27&lt;&gt;""),"Check product selection",IF(AND($S27&lt;&gt;"",OR(N($S27)&lt;0,N($S27)&gt;Assumptions!$B$9,$T27="")),"Check hours",IF(AND($U27&lt;&gt;"",OR(N($U27)&lt;0,N($U27)&gt;Assumptions!$B$10,AND(N($U27)&gt;0,$V27=""))),"Check miles",IF(OR(AND($W27="",$X27&lt;&gt;""),AND($W27&lt;&gt;"",$X27=""),N($X27)&lt;0,N($X27)&gt;Assumptions!$B$11),"Check option details",IF(OR(N($Y27)&lt;0,N($Y27)&gt;Assumptions!$B$7,N($AA27)&lt;0),"Check discount",IF($Z27="","Check tax setting",IF(AND($C27&lt;TODAY(),OR($K27="Draft",$K27="Presented")),"Check validity","Ready for review")))))))))))))))))))))</f>
        <v/>
      </c>
    </row>
    <row r="28">
      <c r="A28" s="13" t="n"/>
      <c r="B28" s="33" t="n"/>
      <c r="C28" s="35">
        <f>IF($B28="","",IFERROR($B28+Assumptions!$B$4,""))</f>
        <v/>
      </c>
      <c r="D28" s="16" t="n"/>
      <c r="E28" s="16" t="n"/>
      <c r="F28" s="16" t="n"/>
      <c r="G28" s="16" t="n"/>
      <c r="H28" s="16" t="n"/>
      <c r="I28" s="16" t="n"/>
      <c r="J28" s="16" t="n"/>
      <c r="K28" s="13" t="n"/>
      <c r="L28" s="17" t="n"/>
      <c r="M28" s="10">
        <f>IF($G28="","",IFERROR(VLOOKUP($G28,Assumptions!$A$15:$C$114,2,FALSE),""))</f>
        <v/>
      </c>
      <c r="N28" s="23">
        <f>IF($G28="","",IFERROR(VLOOKUP($G28,Assumptions!$A$15:$C$114,3,FALSE),""))</f>
        <v/>
      </c>
      <c r="O28" s="16" t="n"/>
      <c r="P28" s="17" t="n"/>
      <c r="Q28" s="10">
        <f>IF($O28="","",IFERROR(VLOOKUP($O28,Assumptions!$D$15:$F$114,2,FALSE),""))</f>
        <v/>
      </c>
      <c r="R28" s="23">
        <f>IF($O28="","",IFERROR(VLOOKUP($O28,Assumptions!$D$15:$F$114,3,FALSE),""))</f>
        <v/>
      </c>
      <c r="S28" s="17" t="n"/>
      <c r="T28" s="23">
        <f>IF($H28="","",IFERROR(VLOOKUP($H28,Assumptions!$G$15:$H$114,2,FALSE),""))</f>
        <v/>
      </c>
      <c r="U28" s="17" t="n"/>
      <c r="V28" s="23">
        <f>IF($A28="","",IF(Assumptions!$B$6="","",IFERROR(Assumptions!$B$6,"")))</f>
        <v/>
      </c>
      <c r="W28" s="16" t="n"/>
      <c r="X28" s="19" t="n"/>
      <c r="Y28" s="19" t="n"/>
      <c r="Z28" s="24">
        <f>IF($A28="","",IF(Assumptions!$B$5="","",IFERROR(Assumptions!$B$5,"")))</f>
        <v/>
      </c>
      <c r="AA28" s="23">
        <f>IF($A28="","",IF(OR($G28="",$L28="",$N28="",AND($O28&lt;&gt;"",OR($P28="",$R28="")),AND($P28&lt;&gt;"",$O28=""),AND($S28&lt;&gt;"",$T28="")),"",IFERROR(N($L28)*N($N28)+N($P28)*N($R28)+N($S28)*N($T28)+N($U28)*N($V28)+N($X28)-N($Y28),"")))</f>
        <v/>
      </c>
      <c r="AB28" s="23">
        <f>IF($AA28="","",IF($Z28="","",IFERROR(MAX(0,$AA28)*N($Z28),"")))</f>
        <v/>
      </c>
      <c r="AC28" s="23">
        <f>IF($AA28="","",IF($AB28="","",IFERROR($AA28+$AB28,"")))</f>
        <v/>
      </c>
      <c r="AD28" s="25">
        <f>IF($A28="","",IF(COUNTIF($A$5:$A$104,$A28)&gt;1,"Check duplicate ID",IF($B28="","Check date",IF($D28="","Check customer",IF($E28="","Check site",IF($F28="","Check pest concern",IF($G28="","Check service",IF(OR($M28="",$N28=""),"Check service setup",IF(OR($L28="",N($L28)&lt;=0,N($L28)&gt;Assumptions!$B$8),"Check quantity",IF($H28="","Check technician",IF($I28="","Check route",IF($J28="","Check responsibility",IF($K28="","Check status",IF(AND($O28&lt;&gt;"",OR($P28="",N($P28)&lt;=0,N($P28)&gt;Assumptions!$B$8,$Q28="",$R28="")),"Check product details",IF(AND($O28="",$P28&lt;&gt;""),"Check product selection",IF(AND($S28&lt;&gt;"",OR(N($S28)&lt;0,N($S28)&gt;Assumptions!$B$9,$T28="")),"Check hours",IF(AND($U28&lt;&gt;"",OR(N($U28)&lt;0,N($U28)&gt;Assumptions!$B$10,AND(N($U28)&gt;0,$V28=""))),"Check miles",IF(OR(AND($W28="",$X28&lt;&gt;""),AND($W28&lt;&gt;"",$X28=""),N($X28)&lt;0,N($X28)&gt;Assumptions!$B$11),"Check option details",IF(OR(N($Y28)&lt;0,N($Y28)&gt;Assumptions!$B$7,N($AA28)&lt;0),"Check discount",IF($Z28="","Check tax setting",IF(AND($C28&lt;TODAY(),OR($K28="Draft",$K28="Presented")),"Check validity","Ready for review")))))))))))))))))))))</f>
        <v/>
      </c>
    </row>
    <row r="29">
      <c r="A29" s="13" t="n"/>
      <c r="B29" s="33" t="n"/>
      <c r="C29" s="34">
        <f>IF($B29="","",IFERROR($B29+Assumptions!$B$4,""))</f>
        <v/>
      </c>
      <c r="D29" s="16" t="n"/>
      <c r="E29" s="16" t="n"/>
      <c r="F29" s="16" t="n"/>
      <c r="G29" s="16" t="n"/>
      <c r="H29" s="16" t="n"/>
      <c r="I29" s="16" t="n"/>
      <c r="J29" s="16" t="n"/>
      <c r="K29" s="13" t="n"/>
      <c r="L29" s="17" t="n"/>
      <c r="M29" s="7">
        <f>IF($G29="","",IFERROR(VLOOKUP($G29,Assumptions!$A$15:$C$114,2,FALSE),""))</f>
        <v/>
      </c>
      <c r="N29" s="18">
        <f>IF($G29="","",IFERROR(VLOOKUP($G29,Assumptions!$A$15:$C$114,3,FALSE),""))</f>
        <v/>
      </c>
      <c r="O29" s="16" t="n"/>
      <c r="P29" s="17" t="n"/>
      <c r="Q29" s="7">
        <f>IF($O29="","",IFERROR(VLOOKUP($O29,Assumptions!$D$15:$F$114,2,FALSE),""))</f>
        <v/>
      </c>
      <c r="R29" s="18">
        <f>IF($O29="","",IFERROR(VLOOKUP($O29,Assumptions!$D$15:$F$114,3,FALSE),""))</f>
        <v/>
      </c>
      <c r="S29" s="17" t="n"/>
      <c r="T29" s="18">
        <f>IF($H29="","",IFERROR(VLOOKUP($H29,Assumptions!$G$15:$H$114,2,FALSE),""))</f>
        <v/>
      </c>
      <c r="U29" s="17" t="n"/>
      <c r="V29" s="18">
        <f>IF($A29="","",IF(Assumptions!$B$6="","",IFERROR(Assumptions!$B$6,"")))</f>
        <v/>
      </c>
      <c r="W29" s="16" t="n"/>
      <c r="X29" s="19" t="n"/>
      <c r="Y29" s="19" t="n"/>
      <c r="Z29" s="20">
        <f>IF($A29="","",IF(Assumptions!$B$5="","",IFERROR(Assumptions!$B$5,"")))</f>
        <v/>
      </c>
      <c r="AA29" s="18">
        <f>IF($A29="","",IF(OR($G29="",$L29="",$N29="",AND($O29&lt;&gt;"",OR($P29="",$R29="")),AND($P29&lt;&gt;"",$O29=""),AND($S29&lt;&gt;"",$T29="")),"",IFERROR(N($L29)*N($N29)+N($P29)*N($R29)+N($S29)*N($T29)+N($U29)*N($V29)+N($X29)-N($Y29),"")))</f>
        <v/>
      </c>
      <c r="AB29" s="18">
        <f>IF($AA29="","",IF($Z29="","",IFERROR(MAX(0,$AA29)*N($Z29),"")))</f>
        <v/>
      </c>
      <c r="AC29" s="18">
        <f>IF($AA29="","",IF($AB29="","",IFERROR($AA29+$AB29,"")))</f>
        <v/>
      </c>
      <c r="AD29" s="21">
        <f>IF($A29="","",IF(COUNTIF($A$5:$A$104,$A29)&gt;1,"Check duplicate ID",IF($B29="","Check date",IF($D29="","Check customer",IF($E29="","Check site",IF($F29="","Check pest concern",IF($G29="","Check service",IF(OR($M29="",$N29=""),"Check service setup",IF(OR($L29="",N($L29)&lt;=0,N($L29)&gt;Assumptions!$B$8),"Check quantity",IF($H29="","Check technician",IF($I29="","Check route",IF($J29="","Check responsibility",IF($K29="","Check status",IF(AND($O29&lt;&gt;"",OR($P29="",N($P29)&lt;=0,N($P29)&gt;Assumptions!$B$8,$Q29="",$R29="")),"Check product details",IF(AND($O29="",$P29&lt;&gt;""),"Check product selection",IF(AND($S29&lt;&gt;"",OR(N($S29)&lt;0,N($S29)&gt;Assumptions!$B$9,$T29="")),"Check hours",IF(AND($U29&lt;&gt;"",OR(N($U29)&lt;0,N($U29)&gt;Assumptions!$B$10,AND(N($U29)&gt;0,$V29=""))),"Check miles",IF(OR(AND($W29="",$X29&lt;&gt;""),AND($W29&lt;&gt;"",$X29=""),N($X29)&lt;0,N($X29)&gt;Assumptions!$B$11),"Check option details",IF(OR(N($Y29)&lt;0,N($Y29)&gt;Assumptions!$B$7,N($AA29)&lt;0),"Check discount",IF($Z29="","Check tax setting",IF(AND($C29&lt;TODAY(),OR($K29="Draft",$K29="Presented")),"Check validity","Ready for review")))))))))))))))))))))</f>
        <v/>
      </c>
    </row>
    <row r="30">
      <c r="A30" s="13" t="n"/>
      <c r="B30" s="33" t="n"/>
      <c r="C30" s="35">
        <f>IF($B30="","",IFERROR($B30+Assumptions!$B$4,""))</f>
        <v/>
      </c>
      <c r="D30" s="16" t="n"/>
      <c r="E30" s="16" t="n"/>
      <c r="F30" s="16" t="n"/>
      <c r="G30" s="16" t="n"/>
      <c r="H30" s="16" t="n"/>
      <c r="I30" s="16" t="n"/>
      <c r="J30" s="16" t="n"/>
      <c r="K30" s="13" t="n"/>
      <c r="L30" s="17" t="n"/>
      <c r="M30" s="10">
        <f>IF($G30="","",IFERROR(VLOOKUP($G30,Assumptions!$A$15:$C$114,2,FALSE),""))</f>
        <v/>
      </c>
      <c r="N30" s="23">
        <f>IF($G30="","",IFERROR(VLOOKUP($G30,Assumptions!$A$15:$C$114,3,FALSE),""))</f>
        <v/>
      </c>
      <c r="O30" s="16" t="n"/>
      <c r="P30" s="17" t="n"/>
      <c r="Q30" s="10">
        <f>IF($O30="","",IFERROR(VLOOKUP($O30,Assumptions!$D$15:$F$114,2,FALSE),""))</f>
        <v/>
      </c>
      <c r="R30" s="23">
        <f>IF($O30="","",IFERROR(VLOOKUP($O30,Assumptions!$D$15:$F$114,3,FALSE),""))</f>
        <v/>
      </c>
      <c r="S30" s="17" t="n"/>
      <c r="T30" s="23">
        <f>IF($H30="","",IFERROR(VLOOKUP($H30,Assumptions!$G$15:$H$114,2,FALSE),""))</f>
        <v/>
      </c>
      <c r="U30" s="17" t="n"/>
      <c r="V30" s="23">
        <f>IF($A30="","",IF(Assumptions!$B$6="","",IFERROR(Assumptions!$B$6,"")))</f>
        <v/>
      </c>
      <c r="W30" s="16" t="n"/>
      <c r="X30" s="19" t="n"/>
      <c r="Y30" s="19" t="n"/>
      <c r="Z30" s="24">
        <f>IF($A30="","",IF(Assumptions!$B$5="","",IFERROR(Assumptions!$B$5,"")))</f>
        <v/>
      </c>
      <c r="AA30" s="23">
        <f>IF($A30="","",IF(OR($G30="",$L30="",$N30="",AND($O30&lt;&gt;"",OR($P30="",$R30="")),AND($P30&lt;&gt;"",$O30=""),AND($S30&lt;&gt;"",$T30="")),"",IFERROR(N($L30)*N($N30)+N($P30)*N($R30)+N($S30)*N($T30)+N($U30)*N($V30)+N($X30)-N($Y30),"")))</f>
        <v/>
      </c>
      <c r="AB30" s="23">
        <f>IF($AA30="","",IF($Z30="","",IFERROR(MAX(0,$AA30)*N($Z30),"")))</f>
        <v/>
      </c>
      <c r="AC30" s="23">
        <f>IF($AA30="","",IF($AB30="","",IFERROR($AA30+$AB30,"")))</f>
        <v/>
      </c>
      <c r="AD30" s="25">
        <f>IF($A30="","",IF(COUNTIF($A$5:$A$104,$A30)&gt;1,"Check duplicate ID",IF($B30="","Check date",IF($D30="","Check customer",IF($E30="","Check site",IF($F30="","Check pest concern",IF($G30="","Check service",IF(OR($M30="",$N30=""),"Check service setup",IF(OR($L30="",N($L30)&lt;=0,N($L30)&gt;Assumptions!$B$8),"Check quantity",IF($H30="","Check technician",IF($I30="","Check route",IF($J30="","Check responsibility",IF($K30="","Check status",IF(AND($O30&lt;&gt;"",OR($P30="",N($P30)&lt;=0,N($P30)&gt;Assumptions!$B$8,$Q30="",$R30="")),"Check product details",IF(AND($O30="",$P30&lt;&gt;""),"Check product selection",IF(AND($S30&lt;&gt;"",OR(N($S30)&lt;0,N($S30)&gt;Assumptions!$B$9,$T30="")),"Check hours",IF(AND($U30&lt;&gt;"",OR(N($U30)&lt;0,N($U30)&gt;Assumptions!$B$10,AND(N($U30)&gt;0,$V30=""))),"Check miles",IF(OR(AND($W30="",$X30&lt;&gt;""),AND($W30&lt;&gt;"",$X30=""),N($X30)&lt;0,N($X30)&gt;Assumptions!$B$11),"Check option details",IF(OR(N($Y30)&lt;0,N($Y30)&gt;Assumptions!$B$7,N($AA30)&lt;0),"Check discount",IF($Z30="","Check tax setting",IF(AND($C30&lt;TODAY(),OR($K30="Draft",$K30="Presented")),"Check validity","Ready for review")))))))))))))))))))))</f>
        <v/>
      </c>
    </row>
    <row r="31">
      <c r="A31" s="13" t="n"/>
      <c r="B31" s="33" t="n"/>
      <c r="C31" s="34">
        <f>IF($B31="","",IFERROR($B31+Assumptions!$B$4,""))</f>
        <v/>
      </c>
      <c r="D31" s="16" t="n"/>
      <c r="E31" s="16" t="n"/>
      <c r="F31" s="16" t="n"/>
      <c r="G31" s="16" t="n"/>
      <c r="H31" s="16" t="n"/>
      <c r="I31" s="16" t="n"/>
      <c r="J31" s="16" t="n"/>
      <c r="K31" s="13" t="n"/>
      <c r="L31" s="17" t="n"/>
      <c r="M31" s="7">
        <f>IF($G31="","",IFERROR(VLOOKUP($G31,Assumptions!$A$15:$C$114,2,FALSE),""))</f>
        <v/>
      </c>
      <c r="N31" s="18">
        <f>IF($G31="","",IFERROR(VLOOKUP($G31,Assumptions!$A$15:$C$114,3,FALSE),""))</f>
        <v/>
      </c>
      <c r="O31" s="16" t="n"/>
      <c r="P31" s="17" t="n"/>
      <c r="Q31" s="7">
        <f>IF($O31="","",IFERROR(VLOOKUP($O31,Assumptions!$D$15:$F$114,2,FALSE),""))</f>
        <v/>
      </c>
      <c r="R31" s="18">
        <f>IF($O31="","",IFERROR(VLOOKUP($O31,Assumptions!$D$15:$F$114,3,FALSE),""))</f>
        <v/>
      </c>
      <c r="S31" s="17" t="n"/>
      <c r="T31" s="18">
        <f>IF($H31="","",IFERROR(VLOOKUP($H31,Assumptions!$G$15:$H$114,2,FALSE),""))</f>
        <v/>
      </c>
      <c r="U31" s="17" t="n"/>
      <c r="V31" s="18">
        <f>IF($A31="","",IF(Assumptions!$B$6="","",IFERROR(Assumptions!$B$6,"")))</f>
        <v/>
      </c>
      <c r="W31" s="16" t="n"/>
      <c r="X31" s="19" t="n"/>
      <c r="Y31" s="19" t="n"/>
      <c r="Z31" s="20">
        <f>IF($A31="","",IF(Assumptions!$B$5="","",IFERROR(Assumptions!$B$5,"")))</f>
        <v/>
      </c>
      <c r="AA31" s="18">
        <f>IF($A31="","",IF(OR($G31="",$L31="",$N31="",AND($O31&lt;&gt;"",OR($P31="",$R31="")),AND($P31&lt;&gt;"",$O31=""),AND($S31&lt;&gt;"",$T31="")),"",IFERROR(N($L31)*N($N31)+N($P31)*N($R31)+N($S31)*N($T31)+N($U31)*N($V31)+N($X31)-N($Y31),"")))</f>
        <v/>
      </c>
      <c r="AB31" s="18">
        <f>IF($AA31="","",IF($Z31="","",IFERROR(MAX(0,$AA31)*N($Z31),"")))</f>
        <v/>
      </c>
      <c r="AC31" s="18">
        <f>IF($AA31="","",IF($AB31="","",IFERROR($AA31+$AB31,"")))</f>
        <v/>
      </c>
      <c r="AD31" s="21">
        <f>IF($A31="","",IF(COUNTIF($A$5:$A$104,$A31)&gt;1,"Check duplicate ID",IF($B31="","Check date",IF($D31="","Check customer",IF($E31="","Check site",IF($F31="","Check pest concern",IF($G31="","Check service",IF(OR($M31="",$N31=""),"Check service setup",IF(OR($L31="",N($L31)&lt;=0,N($L31)&gt;Assumptions!$B$8),"Check quantity",IF($H31="","Check technician",IF($I31="","Check route",IF($J31="","Check responsibility",IF($K31="","Check status",IF(AND($O31&lt;&gt;"",OR($P31="",N($P31)&lt;=0,N($P31)&gt;Assumptions!$B$8,$Q31="",$R31="")),"Check product details",IF(AND($O31="",$P31&lt;&gt;""),"Check product selection",IF(AND($S31&lt;&gt;"",OR(N($S31)&lt;0,N($S31)&gt;Assumptions!$B$9,$T31="")),"Check hours",IF(AND($U31&lt;&gt;"",OR(N($U31)&lt;0,N($U31)&gt;Assumptions!$B$10,AND(N($U31)&gt;0,$V31=""))),"Check miles",IF(OR(AND($W31="",$X31&lt;&gt;""),AND($W31&lt;&gt;"",$X31=""),N($X31)&lt;0,N($X31)&gt;Assumptions!$B$11),"Check option details",IF(OR(N($Y31)&lt;0,N($Y31)&gt;Assumptions!$B$7,N($AA31)&lt;0),"Check discount",IF($Z31="","Check tax setting",IF(AND($C31&lt;TODAY(),OR($K31="Draft",$K31="Presented")),"Check validity","Ready for review")))))))))))))))))))))</f>
        <v/>
      </c>
    </row>
    <row r="32">
      <c r="A32" s="13" t="n"/>
      <c r="B32" s="33" t="n"/>
      <c r="C32" s="35">
        <f>IF($B32="","",IFERROR($B32+Assumptions!$B$4,""))</f>
        <v/>
      </c>
      <c r="D32" s="16" t="n"/>
      <c r="E32" s="16" t="n"/>
      <c r="F32" s="16" t="n"/>
      <c r="G32" s="16" t="n"/>
      <c r="H32" s="16" t="n"/>
      <c r="I32" s="16" t="n"/>
      <c r="J32" s="16" t="n"/>
      <c r="K32" s="13" t="n"/>
      <c r="L32" s="17" t="n"/>
      <c r="M32" s="10">
        <f>IF($G32="","",IFERROR(VLOOKUP($G32,Assumptions!$A$15:$C$114,2,FALSE),""))</f>
        <v/>
      </c>
      <c r="N32" s="23">
        <f>IF($G32="","",IFERROR(VLOOKUP($G32,Assumptions!$A$15:$C$114,3,FALSE),""))</f>
        <v/>
      </c>
      <c r="O32" s="16" t="n"/>
      <c r="P32" s="17" t="n"/>
      <c r="Q32" s="10">
        <f>IF($O32="","",IFERROR(VLOOKUP($O32,Assumptions!$D$15:$F$114,2,FALSE),""))</f>
        <v/>
      </c>
      <c r="R32" s="23">
        <f>IF($O32="","",IFERROR(VLOOKUP($O32,Assumptions!$D$15:$F$114,3,FALSE),""))</f>
        <v/>
      </c>
      <c r="S32" s="17" t="n"/>
      <c r="T32" s="23">
        <f>IF($H32="","",IFERROR(VLOOKUP($H32,Assumptions!$G$15:$H$114,2,FALSE),""))</f>
        <v/>
      </c>
      <c r="U32" s="17" t="n"/>
      <c r="V32" s="23">
        <f>IF($A32="","",IF(Assumptions!$B$6="","",IFERROR(Assumptions!$B$6,"")))</f>
        <v/>
      </c>
      <c r="W32" s="16" t="n"/>
      <c r="X32" s="19" t="n"/>
      <c r="Y32" s="19" t="n"/>
      <c r="Z32" s="24">
        <f>IF($A32="","",IF(Assumptions!$B$5="","",IFERROR(Assumptions!$B$5,"")))</f>
        <v/>
      </c>
      <c r="AA32" s="23">
        <f>IF($A32="","",IF(OR($G32="",$L32="",$N32="",AND($O32&lt;&gt;"",OR($P32="",$R32="")),AND($P32&lt;&gt;"",$O32=""),AND($S32&lt;&gt;"",$T32="")),"",IFERROR(N($L32)*N($N32)+N($P32)*N($R32)+N($S32)*N($T32)+N($U32)*N($V32)+N($X32)-N($Y32),"")))</f>
        <v/>
      </c>
      <c r="AB32" s="23">
        <f>IF($AA32="","",IF($Z32="","",IFERROR(MAX(0,$AA32)*N($Z32),"")))</f>
        <v/>
      </c>
      <c r="AC32" s="23">
        <f>IF($AA32="","",IF($AB32="","",IFERROR($AA32+$AB32,"")))</f>
        <v/>
      </c>
      <c r="AD32" s="25">
        <f>IF($A32="","",IF(COUNTIF($A$5:$A$104,$A32)&gt;1,"Check duplicate ID",IF($B32="","Check date",IF($D32="","Check customer",IF($E32="","Check site",IF($F32="","Check pest concern",IF($G32="","Check service",IF(OR($M32="",$N32=""),"Check service setup",IF(OR($L32="",N($L32)&lt;=0,N($L32)&gt;Assumptions!$B$8),"Check quantity",IF($H32="","Check technician",IF($I32="","Check route",IF($J32="","Check responsibility",IF($K32="","Check status",IF(AND($O32&lt;&gt;"",OR($P32="",N($P32)&lt;=0,N($P32)&gt;Assumptions!$B$8,$Q32="",$R32="")),"Check product details",IF(AND($O32="",$P32&lt;&gt;""),"Check product selection",IF(AND($S32&lt;&gt;"",OR(N($S32)&lt;0,N($S32)&gt;Assumptions!$B$9,$T32="")),"Check hours",IF(AND($U32&lt;&gt;"",OR(N($U32)&lt;0,N($U32)&gt;Assumptions!$B$10,AND(N($U32)&gt;0,$V32=""))),"Check miles",IF(OR(AND($W32="",$X32&lt;&gt;""),AND($W32&lt;&gt;"",$X32=""),N($X32)&lt;0,N($X32)&gt;Assumptions!$B$11),"Check option details",IF(OR(N($Y32)&lt;0,N($Y32)&gt;Assumptions!$B$7,N($AA32)&lt;0),"Check discount",IF($Z32="","Check tax setting",IF(AND($C32&lt;TODAY(),OR($K32="Draft",$K32="Presented")),"Check validity","Ready for review")))))))))))))))))))))</f>
        <v/>
      </c>
    </row>
    <row r="33">
      <c r="A33" s="13" t="n"/>
      <c r="B33" s="33" t="n"/>
      <c r="C33" s="34">
        <f>IF($B33="","",IFERROR($B33+Assumptions!$B$4,""))</f>
        <v/>
      </c>
      <c r="D33" s="16" t="n"/>
      <c r="E33" s="16" t="n"/>
      <c r="F33" s="16" t="n"/>
      <c r="G33" s="16" t="n"/>
      <c r="H33" s="16" t="n"/>
      <c r="I33" s="16" t="n"/>
      <c r="J33" s="16" t="n"/>
      <c r="K33" s="13" t="n"/>
      <c r="L33" s="17" t="n"/>
      <c r="M33" s="7">
        <f>IF($G33="","",IFERROR(VLOOKUP($G33,Assumptions!$A$15:$C$114,2,FALSE),""))</f>
        <v/>
      </c>
      <c r="N33" s="18">
        <f>IF($G33="","",IFERROR(VLOOKUP($G33,Assumptions!$A$15:$C$114,3,FALSE),""))</f>
        <v/>
      </c>
      <c r="O33" s="16" t="n"/>
      <c r="P33" s="17" t="n"/>
      <c r="Q33" s="7">
        <f>IF($O33="","",IFERROR(VLOOKUP($O33,Assumptions!$D$15:$F$114,2,FALSE),""))</f>
        <v/>
      </c>
      <c r="R33" s="18">
        <f>IF($O33="","",IFERROR(VLOOKUP($O33,Assumptions!$D$15:$F$114,3,FALSE),""))</f>
        <v/>
      </c>
      <c r="S33" s="17" t="n"/>
      <c r="T33" s="18">
        <f>IF($H33="","",IFERROR(VLOOKUP($H33,Assumptions!$G$15:$H$114,2,FALSE),""))</f>
        <v/>
      </c>
      <c r="U33" s="17" t="n"/>
      <c r="V33" s="18">
        <f>IF($A33="","",IF(Assumptions!$B$6="","",IFERROR(Assumptions!$B$6,"")))</f>
        <v/>
      </c>
      <c r="W33" s="16" t="n"/>
      <c r="X33" s="19" t="n"/>
      <c r="Y33" s="19" t="n"/>
      <c r="Z33" s="20">
        <f>IF($A33="","",IF(Assumptions!$B$5="","",IFERROR(Assumptions!$B$5,"")))</f>
        <v/>
      </c>
      <c r="AA33" s="18">
        <f>IF($A33="","",IF(OR($G33="",$L33="",$N33="",AND($O33&lt;&gt;"",OR($P33="",$R33="")),AND($P33&lt;&gt;"",$O33=""),AND($S33&lt;&gt;"",$T33="")),"",IFERROR(N($L33)*N($N33)+N($P33)*N($R33)+N($S33)*N($T33)+N($U33)*N($V33)+N($X33)-N($Y33),"")))</f>
        <v/>
      </c>
      <c r="AB33" s="18">
        <f>IF($AA33="","",IF($Z33="","",IFERROR(MAX(0,$AA33)*N($Z33),"")))</f>
        <v/>
      </c>
      <c r="AC33" s="18">
        <f>IF($AA33="","",IF($AB33="","",IFERROR($AA33+$AB33,"")))</f>
        <v/>
      </c>
      <c r="AD33" s="21">
        <f>IF($A33="","",IF(COUNTIF($A$5:$A$104,$A33)&gt;1,"Check duplicate ID",IF($B33="","Check date",IF($D33="","Check customer",IF($E33="","Check site",IF($F33="","Check pest concern",IF($G33="","Check service",IF(OR($M33="",$N33=""),"Check service setup",IF(OR($L33="",N($L33)&lt;=0,N($L33)&gt;Assumptions!$B$8),"Check quantity",IF($H33="","Check technician",IF($I33="","Check route",IF($J33="","Check responsibility",IF($K33="","Check status",IF(AND($O33&lt;&gt;"",OR($P33="",N($P33)&lt;=0,N($P33)&gt;Assumptions!$B$8,$Q33="",$R33="")),"Check product details",IF(AND($O33="",$P33&lt;&gt;""),"Check product selection",IF(AND($S33&lt;&gt;"",OR(N($S33)&lt;0,N($S33)&gt;Assumptions!$B$9,$T33="")),"Check hours",IF(AND($U33&lt;&gt;"",OR(N($U33)&lt;0,N($U33)&gt;Assumptions!$B$10,AND(N($U33)&gt;0,$V33=""))),"Check miles",IF(OR(AND($W33="",$X33&lt;&gt;""),AND($W33&lt;&gt;"",$X33=""),N($X33)&lt;0,N($X33)&gt;Assumptions!$B$11),"Check option details",IF(OR(N($Y33)&lt;0,N($Y33)&gt;Assumptions!$B$7,N($AA33)&lt;0),"Check discount",IF($Z33="","Check tax setting",IF(AND($C33&lt;TODAY(),OR($K33="Draft",$K33="Presented")),"Check validity","Ready for review")))))))))))))))))))))</f>
        <v/>
      </c>
    </row>
    <row r="34">
      <c r="A34" s="13" t="n"/>
      <c r="B34" s="33" t="n"/>
      <c r="C34" s="35">
        <f>IF($B34="","",IFERROR($B34+Assumptions!$B$4,""))</f>
        <v/>
      </c>
      <c r="D34" s="16" t="n"/>
      <c r="E34" s="16" t="n"/>
      <c r="F34" s="16" t="n"/>
      <c r="G34" s="16" t="n"/>
      <c r="H34" s="16" t="n"/>
      <c r="I34" s="16" t="n"/>
      <c r="J34" s="16" t="n"/>
      <c r="K34" s="13" t="n"/>
      <c r="L34" s="17" t="n"/>
      <c r="M34" s="10">
        <f>IF($G34="","",IFERROR(VLOOKUP($G34,Assumptions!$A$15:$C$114,2,FALSE),""))</f>
        <v/>
      </c>
      <c r="N34" s="23">
        <f>IF($G34="","",IFERROR(VLOOKUP($G34,Assumptions!$A$15:$C$114,3,FALSE),""))</f>
        <v/>
      </c>
      <c r="O34" s="16" t="n"/>
      <c r="P34" s="17" t="n"/>
      <c r="Q34" s="10">
        <f>IF($O34="","",IFERROR(VLOOKUP($O34,Assumptions!$D$15:$F$114,2,FALSE),""))</f>
        <v/>
      </c>
      <c r="R34" s="23">
        <f>IF($O34="","",IFERROR(VLOOKUP($O34,Assumptions!$D$15:$F$114,3,FALSE),""))</f>
        <v/>
      </c>
      <c r="S34" s="17" t="n"/>
      <c r="T34" s="23">
        <f>IF($H34="","",IFERROR(VLOOKUP($H34,Assumptions!$G$15:$H$114,2,FALSE),""))</f>
        <v/>
      </c>
      <c r="U34" s="17" t="n"/>
      <c r="V34" s="23">
        <f>IF($A34="","",IF(Assumptions!$B$6="","",IFERROR(Assumptions!$B$6,"")))</f>
        <v/>
      </c>
      <c r="W34" s="16" t="n"/>
      <c r="X34" s="19" t="n"/>
      <c r="Y34" s="19" t="n"/>
      <c r="Z34" s="24">
        <f>IF($A34="","",IF(Assumptions!$B$5="","",IFERROR(Assumptions!$B$5,"")))</f>
        <v/>
      </c>
      <c r="AA34" s="23">
        <f>IF($A34="","",IF(OR($G34="",$L34="",$N34="",AND($O34&lt;&gt;"",OR($P34="",$R34="")),AND($P34&lt;&gt;"",$O34=""),AND($S34&lt;&gt;"",$T34="")),"",IFERROR(N($L34)*N($N34)+N($P34)*N($R34)+N($S34)*N($T34)+N($U34)*N($V34)+N($X34)-N($Y34),"")))</f>
        <v/>
      </c>
      <c r="AB34" s="23">
        <f>IF($AA34="","",IF($Z34="","",IFERROR(MAX(0,$AA34)*N($Z34),"")))</f>
        <v/>
      </c>
      <c r="AC34" s="23">
        <f>IF($AA34="","",IF($AB34="","",IFERROR($AA34+$AB34,"")))</f>
        <v/>
      </c>
      <c r="AD34" s="25">
        <f>IF($A34="","",IF(COUNTIF($A$5:$A$104,$A34)&gt;1,"Check duplicate ID",IF($B34="","Check date",IF($D34="","Check customer",IF($E34="","Check site",IF($F34="","Check pest concern",IF($G34="","Check service",IF(OR($M34="",$N34=""),"Check service setup",IF(OR($L34="",N($L34)&lt;=0,N($L34)&gt;Assumptions!$B$8),"Check quantity",IF($H34="","Check technician",IF($I34="","Check route",IF($J34="","Check responsibility",IF($K34="","Check status",IF(AND($O34&lt;&gt;"",OR($P34="",N($P34)&lt;=0,N($P34)&gt;Assumptions!$B$8,$Q34="",$R34="")),"Check product details",IF(AND($O34="",$P34&lt;&gt;""),"Check product selection",IF(AND($S34&lt;&gt;"",OR(N($S34)&lt;0,N($S34)&gt;Assumptions!$B$9,$T34="")),"Check hours",IF(AND($U34&lt;&gt;"",OR(N($U34)&lt;0,N($U34)&gt;Assumptions!$B$10,AND(N($U34)&gt;0,$V34=""))),"Check miles",IF(OR(AND($W34="",$X34&lt;&gt;""),AND($W34&lt;&gt;"",$X34=""),N($X34)&lt;0,N($X34)&gt;Assumptions!$B$11),"Check option details",IF(OR(N($Y34)&lt;0,N($Y34)&gt;Assumptions!$B$7,N($AA34)&lt;0),"Check discount",IF($Z34="","Check tax setting",IF(AND($C34&lt;TODAY(),OR($K34="Draft",$K34="Presented")),"Check validity","Ready for review")))))))))))))))))))))</f>
        <v/>
      </c>
    </row>
    <row r="35">
      <c r="A35" s="13" t="n"/>
      <c r="B35" s="33" t="n"/>
      <c r="C35" s="34">
        <f>IF($B35="","",IFERROR($B35+Assumptions!$B$4,""))</f>
        <v/>
      </c>
      <c r="D35" s="16" t="n"/>
      <c r="E35" s="16" t="n"/>
      <c r="F35" s="16" t="n"/>
      <c r="G35" s="16" t="n"/>
      <c r="H35" s="16" t="n"/>
      <c r="I35" s="16" t="n"/>
      <c r="J35" s="16" t="n"/>
      <c r="K35" s="13" t="n"/>
      <c r="L35" s="17" t="n"/>
      <c r="M35" s="7">
        <f>IF($G35="","",IFERROR(VLOOKUP($G35,Assumptions!$A$15:$C$114,2,FALSE),""))</f>
        <v/>
      </c>
      <c r="N35" s="18">
        <f>IF($G35="","",IFERROR(VLOOKUP($G35,Assumptions!$A$15:$C$114,3,FALSE),""))</f>
        <v/>
      </c>
      <c r="O35" s="16" t="n"/>
      <c r="P35" s="17" t="n"/>
      <c r="Q35" s="7">
        <f>IF($O35="","",IFERROR(VLOOKUP($O35,Assumptions!$D$15:$F$114,2,FALSE),""))</f>
        <v/>
      </c>
      <c r="R35" s="18">
        <f>IF($O35="","",IFERROR(VLOOKUP($O35,Assumptions!$D$15:$F$114,3,FALSE),""))</f>
        <v/>
      </c>
      <c r="S35" s="17" t="n"/>
      <c r="T35" s="18">
        <f>IF($H35="","",IFERROR(VLOOKUP($H35,Assumptions!$G$15:$H$114,2,FALSE),""))</f>
        <v/>
      </c>
      <c r="U35" s="17" t="n"/>
      <c r="V35" s="18">
        <f>IF($A35="","",IF(Assumptions!$B$6="","",IFERROR(Assumptions!$B$6,"")))</f>
        <v/>
      </c>
      <c r="W35" s="16" t="n"/>
      <c r="X35" s="19" t="n"/>
      <c r="Y35" s="19" t="n"/>
      <c r="Z35" s="20">
        <f>IF($A35="","",IF(Assumptions!$B$5="","",IFERROR(Assumptions!$B$5,"")))</f>
        <v/>
      </c>
      <c r="AA35" s="18">
        <f>IF($A35="","",IF(OR($G35="",$L35="",$N35="",AND($O35&lt;&gt;"",OR($P35="",$R35="")),AND($P35&lt;&gt;"",$O35=""),AND($S35&lt;&gt;"",$T35="")),"",IFERROR(N($L35)*N($N35)+N($P35)*N($R35)+N($S35)*N($T35)+N($U35)*N($V35)+N($X35)-N($Y35),"")))</f>
        <v/>
      </c>
      <c r="AB35" s="18">
        <f>IF($AA35="","",IF($Z35="","",IFERROR(MAX(0,$AA35)*N($Z35),"")))</f>
        <v/>
      </c>
      <c r="AC35" s="18">
        <f>IF($AA35="","",IF($AB35="","",IFERROR($AA35+$AB35,"")))</f>
        <v/>
      </c>
      <c r="AD35" s="21">
        <f>IF($A35="","",IF(COUNTIF($A$5:$A$104,$A35)&gt;1,"Check duplicate ID",IF($B35="","Check date",IF($D35="","Check customer",IF($E35="","Check site",IF($F35="","Check pest concern",IF($G35="","Check service",IF(OR($M35="",$N35=""),"Check service setup",IF(OR($L35="",N($L35)&lt;=0,N($L35)&gt;Assumptions!$B$8),"Check quantity",IF($H35="","Check technician",IF($I35="","Check route",IF($J35="","Check responsibility",IF($K35="","Check status",IF(AND($O35&lt;&gt;"",OR($P35="",N($P35)&lt;=0,N($P35)&gt;Assumptions!$B$8,$Q35="",$R35="")),"Check product details",IF(AND($O35="",$P35&lt;&gt;""),"Check product selection",IF(AND($S35&lt;&gt;"",OR(N($S35)&lt;0,N($S35)&gt;Assumptions!$B$9,$T35="")),"Check hours",IF(AND($U35&lt;&gt;"",OR(N($U35)&lt;0,N($U35)&gt;Assumptions!$B$10,AND(N($U35)&gt;0,$V35=""))),"Check miles",IF(OR(AND($W35="",$X35&lt;&gt;""),AND($W35&lt;&gt;"",$X35=""),N($X35)&lt;0,N($X35)&gt;Assumptions!$B$11),"Check option details",IF(OR(N($Y35)&lt;0,N($Y35)&gt;Assumptions!$B$7,N($AA35)&lt;0),"Check discount",IF($Z35="","Check tax setting",IF(AND($C35&lt;TODAY(),OR($K35="Draft",$K35="Presented")),"Check validity","Ready for review")))))))))))))))))))))</f>
        <v/>
      </c>
    </row>
    <row r="36">
      <c r="A36" s="13" t="n"/>
      <c r="B36" s="33" t="n"/>
      <c r="C36" s="35">
        <f>IF($B36="","",IFERROR($B36+Assumptions!$B$4,""))</f>
        <v/>
      </c>
      <c r="D36" s="16" t="n"/>
      <c r="E36" s="16" t="n"/>
      <c r="F36" s="16" t="n"/>
      <c r="G36" s="16" t="n"/>
      <c r="H36" s="16" t="n"/>
      <c r="I36" s="16" t="n"/>
      <c r="J36" s="16" t="n"/>
      <c r="K36" s="13" t="n"/>
      <c r="L36" s="17" t="n"/>
      <c r="M36" s="10">
        <f>IF($G36="","",IFERROR(VLOOKUP($G36,Assumptions!$A$15:$C$114,2,FALSE),""))</f>
        <v/>
      </c>
      <c r="N36" s="23">
        <f>IF($G36="","",IFERROR(VLOOKUP($G36,Assumptions!$A$15:$C$114,3,FALSE),""))</f>
        <v/>
      </c>
      <c r="O36" s="16" t="n"/>
      <c r="P36" s="17" t="n"/>
      <c r="Q36" s="10">
        <f>IF($O36="","",IFERROR(VLOOKUP($O36,Assumptions!$D$15:$F$114,2,FALSE),""))</f>
        <v/>
      </c>
      <c r="R36" s="23">
        <f>IF($O36="","",IFERROR(VLOOKUP($O36,Assumptions!$D$15:$F$114,3,FALSE),""))</f>
        <v/>
      </c>
      <c r="S36" s="17" t="n"/>
      <c r="T36" s="23">
        <f>IF($H36="","",IFERROR(VLOOKUP($H36,Assumptions!$G$15:$H$114,2,FALSE),""))</f>
        <v/>
      </c>
      <c r="U36" s="17" t="n"/>
      <c r="V36" s="23">
        <f>IF($A36="","",IF(Assumptions!$B$6="","",IFERROR(Assumptions!$B$6,"")))</f>
        <v/>
      </c>
      <c r="W36" s="16" t="n"/>
      <c r="X36" s="19" t="n"/>
      <c r="Y36" s="19" t="n"/>
      <c r="Z36" s="24">
        <f>IF($A36="","",IF(Assumptions!$B$5="","",IFERROR(Assumptions!$B$5,"")))</f>
        <v/>
      </c>
      <c r="AA36" s="23">
        <f>IF($A36="","",IF(OR($G36="",$L36="",$N36="",AND($O36&lt;&gt;"",OR($P36="",$R36="")),AND($P36&lt;&gt;"",$O36=""),AND($S36&lt;&gt;"",$T36="")),"",IFERROR(N($L36)*N($N36)+N($P36)*N($R36)+N($S36)*N($T36)+N($U36)*N($V36)+N($X36)-N($Y36),"")))</f>
        <v/>
      </c>
      <c r="AB36" s="23">
        <f>IF($AA36="","",IF($Z36="","",IFERROR(MAX(0,$AA36)*N($Z36),"")))</f>
        <v/>
      </c>
      <c r="AC36" s="23">
        <f>IF($AA36="","",IF($AB36="","",IFERROR($AA36+$AB36,"")))</f>
        <v/>
      </c>
      <c r="AD36" s="25">
        <f>IF($A36="","",IF(COUNTIF($A$5:$A$104,$A36)&gt;1,"Check duplicate ID",IF($B36="","Check date",IF($D36="","Check customer",IF($E36="","Check site",IF($F36="","Check pest concern",IF($G36="","Check service",IF(OR($M36="",$N36=""),"Check service setup",IF(OR($L36="",N($L36)&lt;=0,N($L36)&gt;Assumptions!$B$8),"Check quantity",IF($H36="","Check technician",IF($I36="","Check route",IF($J36="","Check responsibility",IF($K36="","Check status",IF(AND($O36&lt;&gt;"",OR($P36="",N($P36)&lt;=0,N($P36)&gt;Assumptions!$B$8,$Q36="",$R36="")),"Check product details",IF(AND($O36="",$P36&lt;&gt;""),"Check product selection",IF(AND($S36&lt;&gt;"",OR(N($S36)&lt;0,N($S36)&gt;Assumptions!$B$9,$T36="")),"Check hours",IF(AND($U36&lt;&gt;"",OR(N($U36)&lt;0,N($U36)&gt;Assumptions!$B$10,AND(N($U36)&gt;0,$V36=""))),"Check miles",IF(OR(AND($W36="",$X36&lt;&gt;""),AND($W36&lt;&gt;"",$X36=""),N($X36)&lt;0,N($X36)&gt;Assumptions!$B$11),"Check option details",IF(OR(N($Y36)&lt;0,N($Y36)&gt;Assumptions!$B$7,N($AA36)&lt;0),"Check discount",IF($Z36="","Check tax setting",IF(AND($C36&lt;TODAY(),OR($K36="Draft",$K36="Presented")),"Check validity","Ready for review")))))))))))))))))))))</f>
        <v/>
      </c>
    </row>
    <row r="37">
      <c r="A37" s="13" t="n"/>
      <c r="B37" s="33" t="n"/>
      <c r="C37" s="34">
        <f>IF($B37="","",IFERROR($B37+Assumptions!$B$4,""))</f>
        <v/>
      </c>
      <c r="D37" s="16" t="n"/>
      <c r="E37" s="16" t="n"/>
      <c r="F37" s="16" t="n"/>
      <c r="G37" s="16" t="n"/>
      <c r="H37" s="16" t="n"/>
      <c r="I37" s="16" t="n"/>
      <c r="J37" s="16" t="n"/>
      <c r="K37" s="13" t="n"/>
      <c r="L37" s="17" t="n"/>
      <c r="M37" s="7">
        <f>IF($G37="","",IFERROR(VLOOKUP($G37,Assumptions!$A$15:$C$114,2,FALSE),""))</f>
        <v/>
      </c>
      <c r="N37" s="18">
        <f>IF($G37="","",IFERROR(VLOOKUP($G37,Assumptions!$A$15:$C$114,3,FALSE),""))</f>
        <v/>
      </c>
      <c r="O37" s="16" t="n"/>
      <c r="P37" s="17" t="n"/>
      <c r="Q37" s="7">
        <f>IF($O37="","",IFERROR(VLOOKUP($O37,Assumptions!$D$15:$F$114,2,FALSE),""))</f>
        <v/>
      </c>
      <c r="R37" s="18">
        <f>IF($O37="","",IFERROR(VLOOKUP($O37,Assumptions!$D$15:$F$114,3,FALSE),""))</f>
        <v/>
      </c>
      <c r="S37" s="17" t="n"/>
      <c r="T37" s="18">
        <f>IF($H37="","",IFERROR(VLOOKUP($H37,Assumptions!$G$15:$H$114,2,FALSE),""))</f>
        <v/>
      </c>
      <c r="U37" s="17" t="n"/>
      <c r="V37" s="18">
        <f>IF($A37="","",IF(Assumptions!$B$6="","",IFERROR(Assumptions!$B$6,"")))</f>
        <v/>
      </c>
      <c r="W37" s="16" t="n"/>
      <c r="X37" s="19" t="n"/>
      <c r="Y37" s="19" t="n"/>
      <c r="Z37" s="20">
        <f>IF($A37="","",IF(Assumptions!$B$5="","",IFERROR(Assumptions!$B$5,"")))</f>
        <v/>
      </c>
      <c r="AA37" s="18">
        <f>IF($A37="","",IF(OR($G37="",$L37="",$N37="",AND($O37&lt;&gt;"",OR($P37="",$R37="")),AND($P37&lt;&gt;"",$O37=""),AND($S37&lt;&gt;"",$T37="")),"",IFERROR(N($L37)*N($N37)+N($P37)*N($R37)+N($S37)*N($T37)+N($U37)*N($V37)+N($X37)-N($Y37),"")))</f>
        <v/>
      </c>
      <c r="AB37" s="18">
        <f>IF($AA37="","",IF($Z37="","",IFERROR(MAX(0,$AA37)*N($Z37),"")))</f>
        <v/>
      </c>
      <c r="AC37" s="18">
        <f>IF($AA37="","",IF($AB37="","",IFERROR($AA37+$AB37,"")))</f>
        <v/>
      </c>
      <c r="AD37" s="21">
        <f>IF($A37="","",IF(COUNTIF($A$5:$A$104,$A37)&gt;1,"Check duplicate ID",IF($B37="","Check date",IF($D37="","Check customer",IF($E37="","Check site",IF($F37="","Check pest concern",IF($G37="","Check service",IF(OR($M37="",$N37=""),"Check service setup",IF(OR($L37="",N($L37)&lt;=0,N($L37)&gt;Assumptions!$B$8),"Check quantity",IF($H37="","Check technician",IF($I37="","Check route",IF($J37="","Check responsibility",IF($K37="","Check status",IF(AND($O37&lt;&gt;"",OR($P37="",N($P37)&lt;=0,N($P37)&gt;Assumptions!$B$8,$Q37="",$R37="")),"Check product details",IF(AND($O37="",$P37&lt;&gt;""),"Check product selection",IF(AND($S37&lt;&gt;"",OR(N($S37)&lt;0,N($S37)&gt;Assumptions!$B$9,$T37="")),"Check hours",IF(AND($U37&lt;&gt;"",OR(N($U37)&lt;0,N($U37)&gt;Assumptions!$B$10,AND(N($U37)&gt;0,$V37=""))),"Check miles",IF(OR(AND($W37="",$X37&lt;&gt;""),AND($W37&lt;&gt;"",$X37=""),N($X37)&lt;0,N($X37)&gt;Assumptions!$B$11),"Check option details",IF(OR(N($Y37)&lt;0,N($Y37)&gt;Assumptions!$B$7,N($AA37)&lt;0),"Check discount",IF($Z37="","Check tax setting",IF(AND($C37&lt;TODAY(),OR($K37="Draft",$K37="Presented")),"Check validity","Ready for review")))))))))))))))))))))</f>
        <v/>
      </c>
    </row>
    <row r="38">
      <c r="A38" s="13" t="n"/>
      <c r="B38" s="33" t="n"/>
      <c r="C38" s="35">
        <f>IF($B38="","",IFERROR($B38+Assumptions!$B$4,""))</f>
        <v/>
      </c>
      <c r="D38" s="16" t="n"/>
      <c r="E38" s="16" t="n"/>
      <c r="F38" s="16" t="n"/>
      <c r="G38" s="16" t="n"/>
      <c r="H38" s="16" t="n"/>
      <c r="I38" s="16" t="n"/>
      <c r="J38" s="16" t="n"/>
      <c r="K38" s="13" t="n"/>
      <c r="L38" s="17" t="n"/>
      <c r="M38" s="10">
        <f>IF($G38="","",IFERROR(VLOOKUP($G38,Assumptions!$A$15:$C$114,2,FALSE),""))</f>
        <v/>
      </c>
      <c r="N38" s="23">
        <f>IF($G38="","",IFERROR(VLOOKUP($G38,Assumptions!$A$15:$C$114,3,FALSE),""))</f>
        <v/>
      </c>
      <c r="O38" s="16" t="n"/>
      <c r="P38" s="17" t="n"/>
      <c r="Q38" s="10">
        <f>IF($O38="","",IFERROR(VLOOKUP($O38,Assumptions!$D$15:$F$114,2,FALSE),""))</f>
        <v/>
      </c>
      <c r="R38" s="23">
        <f>IF($O38="","",IFERROR(VLOOKUP($O38,Assumptions!$D$15:$F$114,3,FALSE),""))</f>
        <v/>
      </c>
      <c r="S38" s="17" t="n"/>
      <c r="T38" s="23">
        <f>IF($H38="","",IFERROR(VLOOKUP($H38,Assumptions!$G$15:$H$114,2,FALSE),""))</f>
        <v/>
      </c>
      <c r="U38" s="17" t="n"/>
      <c r="V38" s="23">
        <f>IF($A38="","",IF(Assumptions!$B$6="","",IFERROR(Assumptions!$B$6,"")))</f>
        <v/>
      </c>
      <c r="W38" s="16" t="n"/>
      <c r="X38" s="19" t="n"/>
      <c r="Y38" s="19" t="n"/>
      <c r="Z38" s="24">
        <f>IF($A38="","",IF(Assumptions!$B$5="","",IFERROR(Assumptions!$B$5,"")))</f>
        <v/>
      </c>
      <c r="AA38" s="23">
        <f>IF($A38="","",IF(OR($G38="",$L38="",$N38="",AND($O38&lt;&gt;"",OR($P38="",$R38="")),AND($P38&lt;&gt;"",$O38=""),AND($S38&lt;&gt;"",$T38="")),"",IFERROR(N($L38)*N($N38)+N($P38)*N($R38)+N($S38)*N($T38)+N($U38)*N($V38)+N($X38)-N($Y38),"")))</f>
        <v/>
      </c>
      <c r="AB38" s="23">
        <f>IF($AA38="","",IF($Z38="","",IFERROR(MAX(0,$AA38)*N($Z38),"")))</f>
        <v/>
      </c>
      <c r="AC38" s="23">
        <f>IF($AA38="","",IF($AB38="","",IFERROR($AA38+$AB38,"")))</f>
        <v/>
      </c>
      <c r="AD38" s="25">
        <f>IF($A38="","",IF(COUNTIF($A$5:$A$104,$A38)&gt;1,"Check duplicate ID",IF($B38="","Check date",IF($D38="","Check customer",IF($E38="","Check site",IF($F38="","Check pest concern",IF($G38="","Check service",IF(OR($M38="",$N38=""),"Check service setup",IF(OR($L38="",N($L38)&lt;=0,N($L38)&gt;Assumptions!$B$8),"Check quantity",IF($H38="","Check technician",IF($I38="","Check route",IF($J38="","Check responsibility",IF($K38="","Check status",IF(AND($O38&lt;&gt;"",OR($P38="",N($P38)&lt;=0,N($P38)&gt;Assumptions!$B$8,$Q38="",$R38="")),"Check product details",IF(AND($O38="",$P38&lt;&gt;""),"Check product selection",IF(AND($S38&lt;&gt;"",OR(N($S38)&lt;0,N($S38)&gt;Assumptions!$B$9,$T38="")),"Check hours",IF(AND($U38&lt;&gt;"",OR(N($U38)&lt;0,N($U38)&gt;Assumptions!$B$10,AND(N($U38)&gt;0,$V38=""))),"Check miles",IF(OR(AND($W38="",$X38&lt;&gt;""),AND($W38&lt;&gt;"",$X38=""),N($X38)&lt;0,N($X38)&gt;Assumptions!$B$11),"Check option details",IF(OR(N($Y38)&lt;0,N($Y38)&gt;Assumptions!$B$7,N($AA38)&lt;0),"Check discount",IF($Z38="","Check tax setting",IF(AND($C38&lt;TODAY(),OR($K38="Draft",$K38="Presented")),"Check validity","Ready for review")))))))))))))))))))))</f>
        <v/>
      </c>
    </row>
    <row r="39">
      <c r="A39" s="13" t="n"/>
      <c r="B39" s="33" t="n"/>
      <c r="C39" s="34">
        <f>IF($B39="","",IFERROR($B39+Assumptions!$B$4,""))</f>
        <v/>
      </c>
      <c r="D39" s="16" t="n"/>
      <c r="E39" s="16" t="n"/>
      <c r="F39" s="16" t="n"/>
      <c r="G39" s="16" t="n"/>
      <c r="H39" s="16" t="n"/>
      <c r="I39" s="16" t="n"/>
      <c r="J39" s="16" t="n"/>
      <c r="K39" s="13" t="n"/>
      <c r="L39" s="17" t="n"/>
      <c r="M39" s="7">
        <f>IF($G39="","",IFERROR(VLOOKUP($G39,Assumptions!$A$15:$C$114,2,FALSE),""))</f>
        <v/>
      </c>
      <c r="N39" s="18">
        <f>IF($G39="","",IFERROR(VLOOKUP($G39,Assumptions!$A$15:$C$114,3,FALSE),""))</f>
        <v/>
      </c>
      <c r="O39" s="16" t="n"/>
      <c r="P39" s="17" t="n"/>
      <c r="Q39" s="7">
        <f>IF($O39="","",IFERROR(VLOOKUP($O39,Assumptions!$D$15:$F$114,2,FALSE),""))</f>
        <v/>
      </c>
      <c r="R39" s="18">
        <f>IF($O39="","",IFERROR(VLOOKUP($O39,Assumptions!$D$15:$F$114,3,FALSE),""))</f>
        <v/>
      </c>
      <c r="S39" s="17" t="n"/>
      <c r="T39" s="18">
        <f>IF($H39="","",IFERROR(VLOOKUP($H39,Assumptions!$G$15:$H$114,2,FALSE),""))</f>
        <v/>
      </c>
      <c r="U39" s="17" t="n"/>
      <c r="V39" s="18">
        <f>IF($A39="","",IF(Assumptions!$B$6="","",IFERROR(Assumptions!$B$6,"")))</f>
        <v/>
      </c>
      <c r="W39" s="16" t="n"/>
      <c r="X39" s="19" t="n"/>
      <c r="Y39" s="19" t="n"/>
      <c r="Z39" s="20">
        <f>IF($A39="","",IF(Assumptions!$B$5="","",IFERROR(Assumptions!$B$5,"")))</f>
        <v/>
      </c>
      <c r="AA39" s="18">
        <f>IF($A39="","",IF(OR($G39="",$L39="",$N39="",AND($O39&lt;&gt;"",OR($P39="",$R39="")),AND($P39&lt;&gt;"",$O39=""),AND($S39&lt;&gt;"",$T39="")),"",IFERROR(N($L39)*N($N39)+N($P39)*N($R39)+N($S39)*N($T39)+N($U39)*N($V39)+N($X39)-N($Y39),"")))</f>
        <v/>
      </c>
      <c r="AB39" s="18">
        <f>IF($AA39="","",IF($Z39="","",IFERROR(MAX(0,$AA39)*N($Z39),"")))</f>
        <v/>
      </c>
      <c r="AC39" s="18">
        <f>IF($AA39="","",IF($AB39="","",IFERROR($AA39+$AB39,"")))</f>
        <v/>
      </c>
      <c r="AD39" s="21">
        <f>IF($A39="","",IF(COUNTIF($A$5:$A$104,$A39)&gt;1,"Check duplicate ID",IF($B39="","Check date",IF($D39="","Check customer",IF($E39="","Check site",IF($F39="","Check pest concern",IF($G39="","Check service",IF(OR($M39="",$N39=""),"Check service setup",IF(OR($L39="",N($L39)&lt;=0,N($L39)&gt;Assumptions!$B$8),"Check quantity",IF($H39="","Check technician",IF($I39="","Check route",IF($J39="","Check responsibility",IF($K39="","Check status",IF(AND($O39&lt;&gt;"",OR($P39="",N($P39)&lt;=0,N($P39)&gt;Assumptions!$B$8,$Q39="",$R39="")),"Check product details",IF(AND($O39="",$P39&lt;&gt;""),"Check product selection",IF(AND($S39&lt;&gt;"",OR(N($S39)&lt;0,N($S39)&gt;Assumptions!$B$9,$T39="")),"Check hours",IF(AND($U39&lt;&gt;"",OR(N($U39)&lt;0,N($U39)&gt;Assumptions!$B$10,AND(N($U39)&gt;0,$V39=""))),"Check miles",IF(OR(AND($W39="",$X39&lt;&gt;""),AND($W39&lt;&gt;"",$X39=""),N($X39)&lt;0,N($X39)&gt;Assumptions!$B$11),"Check option details",IF(OR(N($Y39)&lt;0,N($Y39)&gt;Assumptions!$B$7,N($AA39)&lt;0),"Check discount",IF($Z39="","Check tax setting",IF(AND($C39&lt;TODAY(),OR($K39="Draft",$K39="Presented")),"Check validity","Ready for review")))))))))))))))))))))</f>
        <v/>
      </c>
    </row>
    <row r="40">
      <c r="A40" s="13" t="n"/>
      <c r="B40" s="33" t="n"/>
      <c r="C40" s="35">
        <f>IF($B40="","",IFERROR($B40+Assumptions!$B$4,""))</f>
        <v/>
      </c>
      <c r="D40" s="16" t="n"/>
      <c r="E40" s="16" t="n"/>
      <c r="F40" s="16" t="n"/>
      <c r="G40" s="16" t="n"/>
      <c r="H40" s="16" t="n"/>
      <c r="I40" s="16" t="n"/>
      <c r="J40" s="16" t="n"/>
      <c r="K40" s="13" t="n"/>
      <c r="L40" s="17" t="n"/>
      <c r="M40" s="10">
        <f>IF($G40="","",IFERROR(VLOOKUP($G40,Assumptions!$A$15:$C$114,2,FALSE),""))</f>
        <v/>
      </c>
      <c r="N40" s="23">
        <f>IF($G40="","",IFERROR(VLOOKUP($G40,Assumptions!$A$15:$C$114,3,FALSE),""))</f>
        <v/>
      </c>
      <c r="O40" s="16" t="n"/>
      <c r="P40" s="17" t="n"/>
      <c r="Q40" s="10">
        <f>IF($O40="","",IFERROR(VLOOKUP($O40,Assumptions!$D$15:$F$114,2,FALSE),""))</f>
        <v/>
      </c>
      <c r="R40" s="23">
        <f>IF($O40="","",IFERROR(VLOOKUP($O40,Assumptions!$D$15:$F$114,3,FALSE),""))</f>
        <v/>
      </c>
      <c r="S40" s="17" t="n"/>
      <c r="T40" s="23">
        <f>IF($H40="","",IFERROR(VLOOKUP($H40,Assumptions!$G$15:$H$114,2,FALSE),""))</f>
        <v/>
      </c>
      <c r="U40" s="17" t="n"/>
      <c r="V40" s="23">
        <f>IF($A40="","",IF(Assumptions!$B$6="","",IFERROR(Assumptions!$B$6,"")))</f>
        <v/>
      </c>
      <c r="W40" s="16" t="n"/>
      <c r="X40" s="19" t="n"/>
      <c r="Y40" s="19" t="n"/>
      <c r="Z40" s="24">
        <f>IF($A40="","",IF(Assumptions!$B$5="","",IFERROR(Assumptions!$B$5,"")))</f>
        <v/>
      </c>
      <c r="AA40" s="23">
        <f>IF($A40="","",IF(OR($G40="",$L40="",$N40="",AND($O40&lt;&gt;"",OR($P40="",$R40="")),AND($P40&lt;&gt;"",$O40=""),AND($S40&lt;&gt;"",$T40="")),"",IFERROR(N($L40)*N($N40)+N($P40)*N($R40)+N($S40)*N($T40)+N($U40)*N($V40)+N($X40)-N($Y40),"")))</f>
        <v/>
      </c>
      <c r="AB40" s="23">
        <f>IF($AA40="","",IF($Z40="","",IFERROR(MAX(0,$AA40)*N($Z40),"")))</f>
        <v/>
      </c>
      <c r="AC40" s="23">
        <f>IF($AA40="","",IF($AB40="","",IFERROR($AA40+$AB40,"")))</f>
        <v/>
      </c>
      <c r="AD40" s="25">
        <f>IF($A40="","",IF(COUNTIF($A$5:$A$104,$A40)&gt;1,"Check duplicate ID",IF($B40="","Check date",IF($D40="","Check customer",IF($E40="","Check site",IF($F40="","Check pest concern",IF($G40="","Check service",IF(OR($M40="",$N40=""),"Check service setup",IF(OR($L40="",N($L40)&lt;=0,N($L40)&gt;Assumptions!$B$8),"Check quantity",IF($H40="","Check technician",IF($I40="","Check route",IF($J40="","Check responsibility",IF($K40="","Check status",IF(AND($O40&lt;&gt;"",OR($P40="",N($P40)&lt;=0,N($P40)&gt;Assumptions!$B$8,$Q40="",$R40="")),"Check product details",IF(AND($O40="",$P40&lt;&gt;""),"Check product selection",IF(AND($S40&lt;&gt;"",OR(N($S40)&lt;0,N($S40)&gt;Assumptions!$B$9,$T40="")),"Check hours",IF(AND($U40&lt;&gt;"",OR(N($U40)&lt;0,N($U40)&gt;Assumptions!$B$10,AND(N($U40)&gt;0,$V40=""))),"Check miles",IF(OR(AND($W40="",$X40&lt;&gt;""),AND($W40&lt;&gt;"",$X40=""),N($X40)&lt;0,N($X40)&gt;Assumptions!$B$11),"Check option details",IF(OR(N($Y40)&lt;0,N($Y40)&gt;Assumptions!$B$7,N($AA40)&lt;0),"Check discount",IF($Z40="","Check tax setting",IF(AND($C40&lt;TODAY(),OR($K40="Draft",$K40="Presented")),"Check validity","Ready for review")))))))))))))))))))))</f>
        <v/>
      </c>
    </row>
    <row r="41">
      <c r="A41" s="13" t="n"/>
      <c r="B41" s="33" t="n"/>
      <c r="C41" s="34">
        <f>IF($B41="","",IFERROR($B41+Assumptions!$B$4,""))</f>
        <v/>
      </c>
      <c r="D41" s="16" t="n"/>
      <c r="E41" s="16" t="n"/>
      <c r="F41" s="16" t="n"/>
      <c r="G41" s="16" t="n"/>
      <c r="H41" s="16" t="n"/>
      <c r="I41" s="16" t="n"/>
      <c r="J41" s="16" t="n"/>
      <c r="K41" s="13" t="n"/>
      <c r="L41" s="17" t="n"/>
      <c r="M41" s="7">
        <f>IF($G41="","",IFERROR(VLOOKUP($G41,Assumptions!$A$15:$C$114,2,FALSE),""))</f>
        <v/>
      </c>
      <c r="N41" s="18">
        <f>IF($G41="","",IFERROR(VLOOKUP($G41,Assumptions!$A$15:$C$114,3,FALSE),""))</f>
        <v/>
      </c>
      <c r="O41" s="16" t="n"/>
      <c r="P41" s="17" t="n"/>
      <c r="Q41" s="7">
        <f>IF($O41="","",IFERROR(VLOOKUP($O41,Assumptions!$D$15:$F$114,2,FALSE),""))</f>
        <v/>
      </c>
      <c r="R41" s="18">
        <f>IF($O41="","",IFERROR(VLOOKUP($O41,Assumptions!$D$15:$F$114,3,FALSE),""))</f>
        <v/>
      </c>
      <c r="S41" s="17" t="n"/>
      <c r="T41" s="18">
        <f>IF($H41="","",IFERROR(VLOOKUP($H41,Assumptions!$G$15:$H$114,2,FALSE),""))</f>
        <v/>
      </c>
      <c r="U41" s="17" t="n"/>
      <c r="V41" s="18">
        <f>IF($A41="","",IF(Assumptions!$B$6="","",IFERROR(Assumptions!$B$6,"")))</f>
        <v/>
      </c>
      <c r="W41" s="16" t="n"/>
      <c r="X41" s="19" t="n"/>
      <c r="Y41" s="19" t="n"/>
      <c r="Z41" s="20">
        <f>IF($A41="","",IF(Assumptions!$B$5="","",IFERROR(Assumptions!$B$5,"")))</f>
        <v/>
      </c>
      <c r="AA41" s="18">
        <f>IF($A41="","",IF(OR($G41="",$L41="",$N41="",AND($O41&lt;&gt;"",OR($P41="",$R41="")),AND($P41&lt;&gt;"",$O41=""),AND($S41&lt;&gt;"",$T41="")),"",IFERROR(N($L41)*N($N41)+N($P41)*N($R41)+N($S41)*N($T41)+N($U41)*N($V41)+N($X41)-N($Y41),"")))</f>
        <v/>
      </c>
      <c r="AB41" s="18">
        <f>IF($AA41="","",IF($Z41="","",IFERROR(MAX(0,$AA41)*N($Z41),"")))</f>
        <v/>
      </c>
      <c r="AC41" s="18">
        <f>IF($AA41="","",IF($AB41="","",IFERROR($AA41+$AB41,"")))</f>
        <v/>
      </c>
      <c r="AD41" s="21">
        <f>IF($A41="","",IF(COUNTIF($A$5:$A$104,$A41)&gt;1,"Check duplicate ID",IF($B41="","Check date",IF($D41="","Check customer",IF($E41="","Check site",IF($F41="","Check pest concern",IF($G41="","Check service",IF(OR($M41="",$N41=""),"Check service setup",IF(OR($L41="",N($L41)&lt;=0,N($L41)&gt;Assumptions!$B$8),"Check quantity",IF($H41="","Check technician",IF($I41="","Check route",IF($J41="","Check responsibility",IF($K41="","Check status",IF(AND($O41&lt;&gt;"",OR($P41="",N($P41)&lt;=0,N($P41)&gt;Assumptions!$B$8,$Q41="",$R41="")),"Check product details",IF(AND($O41="",$P41&lt;&gt;""),"Check product selection",IF(AND($S41&lt;&gt;"",OR(N($S41)&lt;0,N($S41)&gt;Assumptions!$B$9,$T41="")),"Check hours",IF(AND($U41&lt;&gt;"",OR(N($U41)&lt;0,N($U41)&gt;Assumptions!$B$10,AND(N($U41)&gt;0,$V41=""))),"Check miles",IF(OR(AND($W41="",$X41&lt;&gt;""),AND($W41&lt;&gt;"",$X41=""),N($X41)&lt;0,N($X41)&gt;Assumptions!$B$11),"Check option details",IF(OR(N($Y41)&lt;0,N($Y41)&gt;Assumptions!$B$7,N($AA41)&lt;0),"Check discount",IF($Z41="","Check tax setting",IF(AND($C41&lt;TODAY(),OR($K41="Draft",$K41="Presented")),"Check validity","Ready for review")))))))))))))))))))))</f>
        <v/>
      </c>
    </row>
    <row r="42">
      <c r="A42" s="13" t="n"/>
      <c r="B42" s="33" t="n"/>
      <c r="C42" s="35">
        <f>IF($B42="","",IFERROR($B42+Assumptions!$B$4,""))</f>
        <v/>
      </c>
      <c r="D42" s="16" t="n"/>
      <c r="E42" s="16" t="n"/>
      <c r="F42" s="16" t="n"/>
      <c r="G42" s="16" t="n"/>
      <c r="H42" s="16" t="n"/>
      <c r="I42" s="16" t="n"/>
      <c r="J42" s="16" t="n"/>
      <c r="K42" s="13" t="n"/>
      <c r="L42" s="17" t="n"/>
      <c r="M42" s="10">
        <f>IF($G42="","",IFERROR(VLOOKUP($G42,Assumptions!$A$15:$C$114,2,FALSE),""))</f>
        <v/>
      </c>
      <c r="N42" s="23">
        <f>IF($G42="","",IFERROR(VLOOKUP($G42,Assumptions!$A$15:$C$114,3,FALSE),""))</f>
        <v/>
      </c>
      <c r="O42" s="16" t="n"/>
      <c r="P42" s="17" t="n"/>
      <c r="Q42" s="10">
        <f>IF($O42="","",IFERROR(VLOOKUP($O42,Assumptions!$D$15:$F$114,2,FALSE),""))</f>
        <v/>
      </c>
      <c r="R42" s="23">
        <f>IF($O42="","",IFERROR(VLOOKUP($O42,Assumptions!$D$15:$F$114,3,FALSE),""))</f>
        <v/>
      </c>
      <c r="S42" s="17" t="n"/>
      <c r="T42" s="23">
        <f>IF($H42="","",IFERROR(VLOOKUP($H42,Assumptions!$G$15:$H$114,2,FALSE),""))</f>
        <v/>
      </c>
      <c r="U42" s="17" t="n"/>
      <c r="V42" s="23">
        <f>IF($A42="","",IF(Assumptions!$B$6="","",IFERROR(Assumptions!$B$6,"")))</f>
        <v/>
      </c>
      <c r="W42" s="16" t="n"/>
      <c r="X42" s="19" t="n"/>
      <c r="Y42" s="19" t="n"/>
      <c r="Z42" s="24">
        <f>IF($A42="","",IF(Assumptions!$B$5="","",IFERROR(Assumptions!$B$5,"")))</f>
        <v/>
      </c>
      <c r="AA42" s="23">
        <f>IF($A42="","",IF(OR($G42="",$L42="",$N42="",AND($O42&lt;&gt;"",OR($P42="",$R42="")),AND($P42&lt;&gt;"",$O42=""),AND($S42&lt;&gt;"",$T42="")),"",IFERROR(N($L42)*N($N42)+N($P42)*N($R42)+N($S42)*N($T42)+N($U42)*N($V42)+N($X42)-N($Y42),"")))</f>
        <v/>
      </c>
      <c r="AB42" s="23">
        <f>IF($AA42="","",IF($Z42="","",IFERROR(MAX(0,$AA42)*N($Z42),"")))</f>
        <v/>
      </c>
      <c r="AC42" s="23">
        <f>IF($AA42="","",IF($AB42="","",IFERROR($AA42+$AB42,"")))</f>
        <v/>
      </c>
      <c r="AD42" s="25">
        <f>IF($A42="","",IF(COUNTIF($A$5:$A$104,$A42)&gt;1,"Check duplicate ID",IF($B42="","Check date",IF($D42="","Check customer",IF($E42="","Check site",IF($F42="","Check pest concern",IF($G42="","Check service",IF(OR($M42="",$N42=""),"Check service setup",IF(OR($L42="",N($L42)&lt;=0,N($L42)&gt;Assumptions!$B$8),"Check quantity",IF($H42="","Check technician",IF($I42="","Check route",IF($J42="","Check responsibility",IF($K42="","Check status",IF(AND($O42&lt;&gt;"",OR($P42="",N($P42)&lt;=0,N($P42)&gt;Assumptions!$B$8,$Q42="",$R42="")),"Check product details",IF(AND($O42="",$P42&lt;&gt;""),"Check product selection",IF(AND($S42&lt;&gt;"",OR(N($S42)&lt;0,N($S42)&gt;Assumptions!$B$9,$T42="")),"Check hours",IF(AND($U42&lt;&gt;"",OR(N($U42)&lt;0,N($U42)&gt;Assumptions!$B$10,AND(N($U42)&gt;0,$V42=""))),"Check miles",IF(OR(AND($W42="",$X42&lt;&gt;""),AND($W42&lt;&gt;"",$X42=""),N($X42)&lt;0,N($X42)&gt;Assumptions!$B$11),"Check option details",IF(OR(N($Y42)&lt;0,N($Y42)&gt;Assumptions!$B$7,N($AA42)&lt;0),"Check discount",IF($Z42="","Check tax setting",IF(AND($C42&lt;TODAY(),OR($K42="Draft",$K42="Presented")),"Check validity","Ready for review")))))))))))))))))))))</f>
        <v/>
      </c>
    </row>
    <row r="43">
      <c r="A43" s="13" t="n"/>
      <c r="B43" s="33" t="n"/>
      <c r="C43" s="34">
        <f>IF($B43="","",IFERROR($B43+Assumptions!$B$4,""))</f>
        <v/>
      </c>
      <c r="D43" s="16" t="n"/>
      <c r="E43" s="16" t="n"/>
      <c r="F43" s="16" t="n"/>
      <c r="G43" s="16" t="n"/>
      <c r="H43" s="16" t="n"/>
      <c r="I43" s="16" t="n"/>
      <c r="J43" s="16" t="n"/>
      <c r="K43" s="13" t="n"/>
      <c r="L43" s="17" t="n"/>
      <c r="M43" s="7">
        <f>IF($G43="","",IFERROR(VLOOKUP($G43,Assumptions!$A$15:$C$114,2,FALSE),""))</f>
        <v/>
      </c>
      <c r="N43" s="18">
        <f>IF($G43="","",IFERROR(VLOOKUP($G43,Assumptions!$A$15:$C$114,3,FALSE),""))</f>
        <v/>
      </c>
      <c r="O43" s="16" t="n"/>
      <c r="P43" s="17" t="n"/>
      <c r="Q43" s="7">
        <f>IF($O43="","",IFERROR(VLOOKUP($O43,Assumptions!$D$15:$F$114,2,FALSE),""))</f>
        <v/>
      </c>
      <c r="R43" s="18">
        <f>IF($O43="","",IFERROR(VLOOKUP($O43,Assumptions!$D$15:$F$114,3,FALSE),""))</f>
        <v/>
      </c>
      <c r="S43" s="17" t="n"/>
      <c r="T43" s="18">
        <f>IF($H43="","",IFERROR(VLOOKUP($H43,Assumptions!$G$15:$H$114,2,FALSE),""))</f>
        <v/>
      </c>
      <c r="U43" s="17" t="n"/>
      <c r="V43" s="18">
        <f>IF($A43="","",IF(Assumptions!$B$6="","",IFERROR(Assumptions!$B$6,"")))</f>
        <v/>
      </c>
      <c r="W43" s="16" t="n"/>
      <c r="X43" s="19" t="n"/>
      <c r="Y43" s="19" t="n"/>
      <c r="Z43" s="20">
        <f>IF($A43="","",IF(Assumptions!$B$5="","",IFERROR(Assumptions!$B$5,"")))</f>
        <v/>
      </c>
      <c r="AA43" s="18">
        <f>IF($A43="","",IF(OR($G43="",$L43="",$N43="",AND($O43&lt;&gt;"",OR($P43="",$R43="")),AND($P43&lt;&gt;"",$O43=""),AND($S43&lt;&gt;"",$T43="")),"",IFERROR(N($L43)*N($N43)+N($P43)*N($R43)+N($S43)*N($T43)+N($U43)*N($V43)+N($X43)-N($Y43),"")))</f>
        <v/>
      </c>
      <c r="AB43" s="18">
        <f>IF($AA43="","",IF($Z43="","",IFERROR(MAX(0,$AA43)*N($Z43),"")))</f>
        <v/>
      </c>
      <c r="AC43" s="18">
        <f>IF($AA43="","",IF($AB43="","",IFERROR($AA43+$AB43,"")))</f>
        <v/>
      </c>
      <c r="AD43" s="21">
        <f>IF($A43="","",IF(COUNTIF($A$5:$A$104,$A43)&gt;1,"Check duplicate ID",IF($B43="","Check date",IF($D43="","Check customer",IF($E43="","Check site",IF($F43="","Check pest concern",IF($G43="","Check service",IF(OR($M43="",$N43=""),"Check service setup",IF(OR($L43="",N($L43)&lt;=0,N($L43)&gt;Assumptions!$B$8),"Check quantity",IF($H43="","Check technician",IF($I43="","Check route",IF($J43="","Check responsibility",IF($K43="","Check status",IF(AND($O43&lt;&gt;"",OR($P43="",N($P43)&lt;=0,N($P43)&gt;Assumptions!$B$8,$Q43="",$R43="")),"Check product details",IF(AND($O43="",$P43&lt;&gt;""),"Check product selection",IF(AND($S43&lt;&gt;"",OR(N($S43)&lt;0,N($S43)&gt;Assumptions!$B$9,$T43="")),"Check hours",IF(AND($U43&lt;&gt;"",OR(N($U43)&lt;0,N($U43)&gt;Assumptions!$B$10,AND(N($U43)&gt;0,$V43=""))),"Check miles",IF(OR(AND($W43="",$X43&lt;&gt;""),AND($W43&lt;&gt;"",$X43=""),N($X43)&lt;0,N($X43)&gt;Assumptions!$B$11),"Check option details",IF(OR(N($Y43)&lt;0,N($Y43)&gt;Assumptions!$B$7,N($AA43)&lt;0),"Check discount",IF($Z43="","Check tax setting",IF(AND($C43&lt;TODAY(),OR($K43="Draft",$K43="Presented")),"Check validity","Ready for review")))))))))))))))))))))</f>
        <v/>
      </c>
    </row>
    <row r="44">
      <c r="A44" s="13" t="n"/>
      <c r="B44" s="33" t="n"/>
      <c r="C44" s="35">
        <f>IF($B44="","",IFERROR($B44+Assumptions!$B$4,""))</f>
        <v/>
      </c>
      <c r="D44" s="16" t="n"/>
      <c r="E44" s="16" t="n"/>
      <c r="F44" s="16" t="n"/>
      <c r="G44" s="16" t="n"/>
      <c r="H44" s="16" t="n"/>
      <c r="I44" s="16" t="n"/>
      <c r="J44" s="16" t="n"/>
      <c r="K44" s="13" t="n"/>
      <c r="L44" s="17" t="n"/>
      <c r="M44" s="10">
        <f>IF($G44="","",IFERROR(VLOOKUP($G44,Assumptions!$A$15:$C$114,2,FALSE),""))</f>
        <v/>
      </c>
      <c r="N44" s="23">
        <f>IF($G44="","",IFERROR(VLOOKUP($G44,Assumptions!$A$15:$C$114,3,FALSE),""))</f>
        <v/>
      </c>
      <c r="O44" s="16" t="n"/>
      <c r="P44" s="17" t="n"/>
      <c r="Q44" s="10">
        <f>IF($O44="","",IFERROR(VLOOKUP($O44,Assumptions!$D$15:$F$114,2,FALSE),""))</f>
        <v/>
      </c>
      <c r="R44" s="23">
        <f>IF($O44="","",IFERROR(VLOOKUP($O44,Assumptions!$D$15:$F$114,3,FALSE),""))</f>
        <v/>
      </c>
      <c r="S44" s="17" t="n"/>
      <c r="T44" s="23">
        <f>IF($H44="","",IFERROR(VLOOKUP($H44,Assumptions!$G$15:$H$114,2,FALSE),""))</f>
        <v/>
      </c>
      <c r="U44" s="17" t="n"/>
      <c r="V44" s="23">
        <f>IF($A44="","",IF(Assumptions!$B$6="","",IFERROR(Assumptions!$B$6,"")))</f>
        <v/>
      </c>
      <c r="W44" s="16" t="n"/>
      <c r="X44" s="19" t="n"/>
      <c r="Y44" s="19" t="n"/>
      <c r="Z44" s="24">
        <f>IF($A44="","",IF(Assumptions!$B$5="","",IFERROR(Assumptions!$B$5,"")))</f>
        <v/>
      </c>
      <c r="AA44" s="23">
        <f>IF($A44="","",IF(OR($G44="",$L44="",$N44="",AND($O44&lt;&gt;"",OR($P44="",$R44="")),AND($P44&lt;&gt;"",$O44=""),AND($S44&lt;&gt;"",$T44="")),"",IFERROR(N($L44)*N($N44)+N($P44)*N($R44)+N($S44)*N($T44)+N($U44)*N($V44)+N($X44)-N($Y44),"")))</f>
        <v/>
      </c>
      <c r="AB44" s="23">
        <f>IF($AA44="","",IF($Z44="","",IFERROR(MAX(0,$AA44)*N($Z44),"")))</f>
        <v/>
      </c>
      <c r="AC44" s="23">
        <f>IF($AA44="","",IF($AB44="","",IFERROR($AA44+$AB44,"")))</f>
        <v/>
      </c>
      <c r="AD44" s="25">
        <f>IF($A44="","",IF(COUNTIF($A$5:$A$104,$A44)&gt;1,"Check duplicate ID",IF($B44="","Check date",IF($D44="","Check customer",IF($E44="","Check site",IF($F44="","Check pest concern",IF($G44="","Check service",IF(OR($M44="",$N44=""),"Check service setup",IF(OR($L44="",N($L44)&lt;=0,N($L44)&gt;Assumptions!$B$8),"Check quantity",IF($H44="","Check technician",IF($I44="","Check route",IF($J44="","Check responsibility",IF($K44="","Check status",IF(AND($O44&lt;&gt;"",OR($P44="",N($P44)&lt;=0,N($P44)&gt;Assumptions!$B$8,$Q44="",$R44="")),"Check product details",IF(AND($O44="",$P44&lt;&gt;""),"Check product selection",IF(AND($S44&lt;&gt;"",OR(N($S44)&lt;0,N($S44)&gt;Assumptions!$B$9,$T44="")),"Check hours",IF(AND($U44&lt;&gt;"",OR(N($U44)&lt;0,N($U44)&gt;Assumptions!$B$10,AND(N($U44)&gt;0,$V44=""))),"Check miles",IF(OR(AND($W44="",$X44&lt;&gt;""),AND($W44&lt;&gt;"",$X44=""),N($X44)&lt;0,N($X44)&gt;Assumptions!$B$11),"Check option details",IF(OR(N($Y44)&lt;0,N($Y44)&gt;Assumptions!$B$7,N($AA44)&lt;0),"Check discount",IF($Z44="","Check tax setting",IF(AND($C44&lt;TODAY(),OR($K44="Draft",$K44="Presented")),"Check validity","Ready for review")))))))))))))))))))))</f>
        <v/>
      </c>
    </row>
    <row r="45">
      <c r="A45" s="13" t="n"/>
      <c r="B45" s="33" t="n"/>
      <c r="C45" s="34">
        <f>IF($B45="","",IFERROR($B45+Assumptions!$B$4,""))</f>
        <v/>
      </c>
      <c r="D45" s="16" t="n"/>
      <c r="E45" s="16" t="n"/>
      <c r="F45" s="16" t="n"/>
      <c r="G45" s="16" t="n"/>
      <c r="H45" s="16" t="n"/>
      <c r="I45" s="16" t="n"/>
      <c r="J45" s="16" t="n"/>
      <c r="K45" s="13" t="n"/>
      <c r="L45" s="17" t="n"/>
      <c r="M45" s="7">
        <f>IF($G45="","",IFERROR(VLOOKUP($G45,Assumptions!$A$15:$C$114,2,FALSE),""))</f>
        <v/>
      </c>
      <c r="N45" s="18">
        <f>IF($G45="","",IFERROR(VLOOKUP($G45,Assumptions!$A$15:$C$114,3,FALSE),""))</f>
        <v/>
      </c>
      <c r="O45" s="16" t="n"/>
      <c r="P45" s="17" t="n"/>
      <c r="Q45" s="7">
        <f>IF($O45="","",IFERROR(VLOOKUP($O45,Assumptions!$D$15:$F$114,2,FALSE),""))</f>
        <v/>
      </c>
      <c r="R45" s="18">
        <f>IF($O45="","",IFERROR(VLOOKUP($O45,Assumptions!$D$15:$F$114,3,FALSE),""))</f>
        <v/>
      </c>
      <c r="S45" s="17" t="n"/>
      <c r="T45" s="18">
        <f>IF($H45="","",IFERROR(VLOOKUP($H45,Assumptions!$G$15:$H$114,2,FALSE),""))</f>
        <v/>
      </c>
      <c r="U45" s="17" t="n"/>
      <c r="V45" s="18">
        <f>IF($A45="","",IF(Assumptions!$B$6="","",IFERROR(Assumptions!$B$6,"")))</f>
        <v/>
      </c>
      <c r="W45" s="16" t="n"/>
      <c r="X45" s="19" t="n"/>
      <c r="Y45" s="19" t="n"/>
      <c r="Z45" s="20">
        <f>IF($A45="","",IF(Assumptions!$B$5="","",IFERROR(Assumptions!$B$5,"")))</f>
        <v/>
      </c>
      <c r="AA45" s="18">
        <f>IF($A45="","",IF(OR($G45="",$L45="",$N45="",AND($O45&lt;&gt;"",OR($P45="",$R45="")),AND($P45&lt;&gt;"",$O45=""),AND($S45&lt;&gt;"",$T45="")),"",IFERROR(N($L45)*N($N45)+N($P45)*N($R45)+N($S45)*N($T45)+N($U45)*N($V45)+N($X45)-N($Y45),"")))</f>
        <v/>
      </c>
      <c r="AB45" s="18">
        <f>IF($AA45="","",IF($Z45="","",IFERROR(MAX(0,$AA45)*N($Z45),"")))</f>
        <v/>
      </c>
      <c r="AC45" s="18">
        <f>IF($AA45="","",IF($AB45="","",IFERROR($AA45+$AB45,"")))</f>
        <v/>
      </c>
      <c r="AD45" s="21">
        <f>IF($A45="","",IF(COUNTIF($A$5:$A$104,$A45)&gt;1,"Check duplicate ID",IF($B45="","Check date",IF($D45="","Check customer",IF($E45="","Check site",IF($F45="","Check pest concern",IF($G45="","Check service",IF(OR($M45="",$N45=""),"Check service setup",IF(OR($L45="",N($L45)&lt;=0,N($L45)&gt;Assumptions!$B$8),"Check quantity",IF($H45="","Check technician",IF($I45="","Check route",IF($J45="","Check responsibility",IF($K45="","Check status",IF(AND($O45&lt;&gt;"",OR($P45="",N($P45)&lt;=0,N($P45)&gt;Assumptions!$B$8,$Q45="",$R45="")),"Check product details",IF(AND($O45="",$P45&lt;&gt;""),"Check product selection",IF(AND($S45&lt;&gt;"",OR(N($S45)&lt;0,N($S45)&gt;Assumptions!$B$9,$T45="")),"Check hours",IF(AND($U45&lt;&gt;"",OR(N($U45)&lt;0,N($U45)&gt;Assumptions!$B$10,AND(N($U45)&gt;0,$V45=""))),"Check miles",IF(OR(AND($W45="",$X45&lt;&gt;""),AND($W45&lt;&gt;"",$X45=""),N($X45)&lt;0,N($X45)&gt;Assumptions!$B$11),"Check option details",IF(OR(N($Y45)&lt;0,N($Y45)&gt;Assumptions!$B$7,N($AA45)&lt;0),"Check discount",IF($Z45="","Check tax setting",IF(AND($C45&lt;TODAY(),OR($K45="Draft",$K45="Presented")),"Check validity","Ready for review")))))))))))))))))))))</f>
        <v/>
      </c>
    </row>
    <row r="46">
      <c r="A46" s="13" t="n"/>
      <c r="B46" s="33" t="n"/>
      <c r="C46" s="35">
        <f>IF($B46="","",IFERROR($B46+Assumptions!$B$4,""))</f>
        <v/>
      </c>
      <c r="D46" s="16" t="n"/>
      <c r="E46" s="16" t="n"/>
      <c r="F46" s="16" t="n"/>
      <c r="G46" s="16" t="n"/>
      <c r="H46" s="16" t="n"/>
      <c r="I46" s="16" t="n"/>
      <c r="J46" s="16" t="n"/>
      <c r="K46" s="13" t="n"/>
      <c r="L46" s="17" t="n"/>
      <c r="M46" s="10">
        <f>IF($G46="","",IFERROR(VLOOKUP($G46,Assumptions!$A$15:$C$114,2,FALSE),""))</f>
        <v/>
      </c>
      <c r="N46" s="23">
        <f>IF($G46="","",IFERROR(VLOOKUP($G46,Assumptions!$A$15:$C$114,3,FALSE),""))</f>
        <v/>
      </c>
      <c r="O46" s="16" t="n"/>
      <c r="P46" s="17" t="n"/>
      <c r="Q46" s="10">
        <f>IF($O46="","",IFERROR(VLOOKUP($O46,Assumptions!$D$15:$F$114,2,FALSE),""))</f>
        <v/>
      </c>
      <c r="R46" s="23">
        <f>IF($O46="","",IFERROR(VLOOKUP($O46,Assumptions!$D$15:$F$114,3,FALSE),""))</f>
        <v/>
      </c>
      <c r="S46" s="17" t="n"/>
      <c r="T46" s="23">
        <f>IF($H46="","",IFERROR(VLOOKUP($H46,Assumptions!$G$15:$H$114,2,FALSE),""))</f>
        <v/>
      </c>
      <c r="U46" s="17" t="n"/>
      <c r="V46" s="23">
        <f>IF($A46="","",IF(Assumptions!$B$6="","",IFERROR(Assumptions!$B$6,"")))</f>
        <v/>
      </c>
      <c r="W46" s="16" t="n"/>
      <c r="X46" s="19" t="n"/>
      <c r="Y46" s="19" t="n"/>
      <c r="Z46" s="24">
        <f>IF($A46="","",IF(Assumptions!$B$5="","",IFERROR(Assumptions!$B$5,"")))</f>
        <v/>
      </c>
      <c r="AA46" s="23">
        <f>IF($A46="","",IF(OR($G46="",$L46="",$N46="",AND($O46&lt;&gt;"",OR($P46="",$R46="")),AND($P46&lt;&gt;"",$O46=""),AND($S46&lt;&gt;"",$T46="")),"",IFERROR(N($L46)*N($N46)+N($P46)*N($R46)+N($S46)*N($T46)+N($U46)*N($V46)+N($X46)-N($Y46),"")))</f>
        <v/>
      </c>
      <c r="AB46" s="23">
        <f>IF($AA46="","",IF($Z46="","",IFERROR(MAX(0,$AA46)*N($Z46),"")))</f>
        <v/>
      </c>
      <c r="AC46" s="23">
        <f>IF($AA46="","",IF($AB46="","",IFERROR($AA46+$AB46,"")))</f>
        <v/>
      </c>
      <c r="AD46" s="25">
        <f>IF($A46="","",IF(COUNTIF($A$5:$A$104,$A46)&gt;1,"Check duplicate ID",IF($B46="","Check date",IF($D46="","Check customer",IF($E46="","Check site",IF($F46="","Check pest concern",IF($G46="","Check service",IF(OR($M46="",$N46=""),"Check service setup",IF(OR($L46="",N($L46)&lt;=0,N($L46)&gt;Assumptions!$B$8),"Check quantity",IF($H46="","Check technician",IF($I46="","Check route",IF($J46="","Check responsibility",IF($K46="","Check status",IF(AND($O46&lt;&gt;"",OR($P46="",N($P46)&lt;=0,N($P46)&gt;Assumptions!$B$8,$Q46="",$R46="")),"Check product details",IF(AND($O46="",$P46&lt;&gt;""),"Check product selection",IF(AND($S46&lt;&gt;"",OR(N($S46)&lt;0,N($S46)&gt;Assumptions!$B$9,$T46="")),"Check hours",IF(AND($U46&lt;&gt;"",OR(N($U46)&lt;0,N($U46)&gt;Assumptions!$B$10,AND(N($U46)&gt;0,$V46=""))),"Check miles",IF(OR(AND($W46="",$X46&lt;&gt;""),AND($W46&lt;&gt;"",$X46=""),N($X46)&lt;0,N($X46)&gt;Assumptions!$B$11),"Check option details",IF(OR(N($Y46)&lt;0,N($Y46)&gt;Assumptions!$B$7,N($AA46)&lt;0),"Check discount",IF($Z46="","Check tax setting",IF(AND($C46&lt;TODAY(),OR($K46="Draft",$K46="Presented")),"Check validity","Ready for review")))))))))))))))))))))</f>
        <v/>
      </c>
    </row>
    <row r="47">
      <c r="A47" s="13" t="n"/>
      <c r="B47" s="33" t="n"/>
      <c r="C47" s="34">
        <f>IF($B47="","",IFERROR($B47+Assumptions!$B$4,""))</f>
        <v/>
      </c>
      <c r="D47" s="16" t="n"/>
      <c r="E47" s="16" t="n"/>
      <c r="F47" s="16" t="n"/>
      <c r="G47" s="16" t="n"/>
      <c r="H47" s="16" t="n"/>
      <c r="I47" s="16" t="n"/>
      <c r="J47" s="16" t="n"/>
      <c r="K47" s="13" t="n"/>
      <c r="L47" s="17" t="n"/>
      <c r="M47" s="7">
        <f>IF($G47="","",IFERROR(VLOOKUP($G47,Assumptions!$A$15:$C$114,2,FALSE),""))</f>
        <v/>
      </c>
      <c r="N47" s="18">
        <f>IF($G47="","",IFERROR(VLOOKUP($G47,Assumptions!$A$15:$C$114,3,FALSE),""))</f>
        <v/>
      </c>
      <c r="O47" s="16" t="n"/>
      <c r="P47" s="17" t="n"/>
      <c r="Q47" s="7">
        <f>IF($O47="","",IFERROR(VLOOKUP($O47,Assumptions!$D$15:$F$114,2,FALSE),""))</f>
        <v/>
      </c>
      <c r="R47" s="18">
        <f>IF($O47="","",IFERROR(VLOOKUP($O47,Assumptions!$D$15:$F$114,3,FALSE),""))</f>
        <v/>
      </c>
      <c r="S47" s="17" t="n"/>
      <c r="T47" s="18">
        <f>IF($H47="","",IFERROR(VLOOKUP($H47,Assumptions!$G$15:$H$114,2,FALSE),""))</f>
        <v/>
      </c>
      <c r="U47" s="17" t="n"/>
      <c r="V47" s="18">
        <f>IF($A47="","",IF(Assumptions!$B$6="","",IFERROR(Assumptions!$B$6,"")))</f>
        <v/>
      </c>
      <c r="W47" s="16" t="n"/>
      <c r="X47" s="19" t="n"/>
      <c r="Y47" s="19" t="n"/>
      <c r="Z47" s="20">
        <f>IF($A47="","",IF(Assumptions!$B$5="","",IFERROR(Assumptions!$B$5,"")))</f>
        <v/>
      </c>
      <c r="AA47" s="18">
        <f>IF($A47="","",IF(OR($G47="",$L47="",$N47="",AND($O47&lt;&gt;"",OR($P47="",$R47="")),AND($P47&lt;&gt;"",$O47=""),AND($S47&lt;&gt;"",$T47="")),"",IFERROR(N($L47)*N($N47)+N($P47)*N($R47)+N($S47)*N($T47)+N($U47)*N($V47)+N($X47)-N($Y47),"")))</f>
        <v/>
      </c>
      <c r="AB47" s="18">
        <f>IF($AA47="","",IF($Z47="","",IFERROR(MAX(0,$AA47)*N($Z47),"")))</f>
        <v/>
      </c>
      <c r="AC47" s="18">
        <f>IF($AA47="","",IF($AB47="","",IFERROR($AA47+$AB47,"")))</f>
        <v/>
      </c>
      <c r="AD47" s="21">
        <f>IF($A47="","",IF(COUNTIF($A$5:$A$104,$A47)&gt;1,"Check duplicate ID",IF($B47="","Check date",IF($D47="","Check customer",IF($E47="","Check site",IF($F47="","Check pest concern",IF($G47="","Check service",IF(OR($M47="",$N47=""),"Check service setup",IF(OR($L47="",N($L47)&lt;=0,N($L47)&gt;Assumptions!$B$8),"Check quantity",IF($H47="","Check technician",IF($I47="","Check route",IF($J47="","Check responsibility",IF($K47="","Check status",IF(AND($O47&lt;&gt;"",OR($P47="",N($P47)&lt;=0,N($P47)&gt;Assumptions!$B$8,$Q47="",$R47="")),"Check product details",IF(AND($O47="",$P47&lt;&gt;""),"Check product selection",IF(AND($S47&lt;&gt;"",OR(N($S47)&lt;0,N($S47)&gt;Assumptions!$B$9,$T47="")),"Check hours",IF(AND($U47&lt;&gt;"",OR(N($U47)&lt;0,N($U47)&gt;Assumptions!$B$10,AND(N($U47)&gt;0,$V47=""))),"Check miles",IF(OR(AND($W47="",$X47&lt;&gt;""),AND($W47&lt;&gt;"",$X47=""),N($X47)&lt;0,N($X47)&gt;Assumptions!$B$11),"Check option details",IF(OR(N($Y47)&lt;0,N($Y47)&gt;Assumptions!$B$7,N($AA47)&lt;0),"Check discount",IF($Z47="","Check tax setting",IF(AND($C47&lt;TODAY(),OR($K47="Draft",$K47="Presented")),"Check validity","Ready for review")))))))))))))))))))))</f>
        <v/>
      </c>
    </row>
    <row r="48">
      <c r="A48" s="13" t="n"/>
      <c r="B48" s="33" t="n"/>
      <c r="C48" s="35">
        <f>IF($B48="","",IFERROR($B48+Assumptions!$B$4,""))</f>
        <v/>
      </c>
      <c r="D48" s="16" t="n"/>
      <c r="E48" s="16" t="n"/>
      <c r="F48" s="16" t="n"/>
      <c r="G48" s="16" t="n"/>
      <c r="H48" s="16" t="n"/>
      <c r="I48" s="16" t="n"/>
      <c r="J48" s="16" t="n"/>
      <c r="K48" s="13" t="n"/>
      <c r="L48" s="17" t="n"/>
      <c r="M48" s="10">
        <f>IF($G48="","",IFERROR(VLOOKUP($G48,Assumptions!$A$15:$C$114,2,FALSE),""))</f>
        <v/>
      </c>
      <c r="N48" s="23">
        <f>IF($G48="","",IFERROR(VLOOKUP($G48,Assumptions!$A$15:$C$114,3,FALSE),""))</f>
        <v/>
      </c>
      <c r="O48" s="16" t="n"/>
      <c r="P48" s="17" t="n"/>
      <c r="Q48" s="10">
        <f>IF($O48="","",IFERROR(VLOOKUP($O48,Assumptions!$D$15:$F$114,2,FALSE),""))</f>
        <v/>
      </c>
      <c r="R48" s="23">
        <f>IF($O48="","",IFERROR(VLOOKUP($O48,Assumptions!$D$15:$F$114,3,FALSE),""))</f>
        <v/>
      </c>
      <c r="S48" s="17" t="n"/>
      <c r="T48" s="23">
        <f>IF($H48="","",IFERROR(VLOOKUP($H48,Assumptions!$G$15:$H$114,2,FALSE),""))</f>
        <v/>
      </c>
      <c r="U48" s="17" t="n"/>
      <c r="V48" s="23">
        <f>IF($A48="","",IF(Assumptions!$B$6="","",IFERROR(Assumptions!$B$6,"")))</f>
        <v/>
      </c>
      <c r="W48" s="16" t="n"/>
      <c r="X48" s="19" t="n"/>
      <c r="Y48" s="19" t="n"/>
      <c r="Z48" s="24">
        <f>IF($A48="","",IF(Assumptions!$B$5="","",IFERROR(Assumptions!$B$5,"")))</f>
        <v/>
      </c>
      <c r="AA48" s="23">
        <f>IF($A48="","",IF(OR($G48="",$L48="",$N48="",AND($O48&lt;&gt;"",OR($P48="",$R48="")),AND($P48&lt;&gt;"",$O48=""),AND($S48&lt;&gt;"",$T48="")),"",IFERROR(N($L48)*N($N48)+N($P48)*N($R48)+N($S48)*N($T48)+N($U48)*N($V48)+N($X48)-N($Y48),"")))</f>
        <v/>
      </c>
      <c r="AB48" s="23">
        <f>IF($AA48="","",IF($Z48="","",IFERROR(MAX(0,$AA48)*N($Z48),"")))</f>
        <v/>
      </c>
      <c r="AC48" s="23">
        <f>IF($AA48="","",IF($AB48="","",IFERROR($AA48+$AB48,"")))</f>
        <v/>
      </c>
      <c r="AD48" s="25">
        <f>IF($A48="","",IF(COUNTIF($A$5:$A$104,$A48)&gt;1,"Check duplicate ID",IF($B48="","Check date",IF($D48="","Check customer",IF($E48="","Check site",IF($F48="","Check pest concern",IF($G48="","Check service",IF(OR($M48="",$N48=""),"Check service setup",IF(OR($L48="",N($L48)&lt;=0,N($L48)&gt;Assumptions!$B$8),"Check quantity",IF($H48="","Check technician",IF($I48="","Check route",IF($J48="","Check responsibility",IF($K48="","Check status",IF(AND($O48&lt;&gt;"",OR($P48="",N($P48)&lt;=0,N($P48)&gt;Assumptions!$B$8,$Q48="",$R48="")),"Check product details",IF(AND($O48="",$P48&lt;&gt;""),"Check product selection",IF(AND($S48&lt;&gt;"",OR(N($S48)&lt;0,N($S48)&gt;Assumptions!$B$9,$T48="")),"Check hours",IF(AND($U48&lt;&gt;"",OR(N($U48)&lt;0,N($U48)&gt;Assumptions!$B$10,AND(N($U48)&gt;0,$V48=""))),"Check miles",IF(OR(AND($W48="",$X48&lt;&gt;""),AND($W48&lt;&gt;"",$X48=""),N($X48)&lt;0,N($X48)&gt;Assumptions!$B$11),"Check option details",IF(OR(N($Y48)&lt;0,N($Y48)&gt;Assumptions!$B$7,N($AA48)&lt;0),"Check discount",IF($Z48="","Check tax setting",IF(AND($C48&lt;TODAY(),OR($K48="Draft",$K48="Presented")),"Check validity","Ready for review")))))))))))))))))))))</f>
        <v/>
      </c>
    </row>
    <row r="49">
      <c r="A49" s="13" t="n"/>
      <c r="B49" s="33" t="n"/>
      <c r="C49" s="34">
        <f>IF($B49="","",IFERROR($B49+Assumptions!$B$4,""))</f>
        <v/>
      </c>
      <c r="D49" s="16" t="n"/>
      <c r="E49" s="16" t="n"/>
      <c r="F49" s="16" t="n"/>
      <c r="G49" s="16" t="n"/>
      <c r="H49" s="16" t="n"/>
      <c r="I49" s="16" t="n"/>
      <c r="J49" s="16" t="n"/>
      <c r="K49" s="13" t="n"/>
      <c r="L49" s="17" t="n"/>
      <c r="M49" s="7">
        <f>IF($G49="","",IFERROR(VLOOKUP($G49,Assumptions!$A$15:$C$114,2,FALSE),""))</f>
        <v/>
      </c>
      <c r="N49" s="18">
        <f>IF($G49="","",IFERROR(VLOOKUP($G49,Assumptions!$A$15:$C$114,3,FALSE),""))</f>
        <v/>
      </c>
      <c r="O49" s="16" t="n"/>
      <c r="P49" s="17" t="n"/>
      <c r="Q49" s="7">
        <f>IF($O49="","",IFERROR(VLOOKUP($O49,Assumptions!$D$15:$F$114,2,FALSE),""))</f>
        <v/>
      </c>
      <c r="R49" s="18">
        <f>IF($O49="","",IFERROR(VLOOKUP($O49,Assumptions!$D$15:$F$114,3,FALSE),""))</f>
        <v/>
      </c>
      <c r="S49" s="17" t="n"/>
      <c r="T49" s="18">
        <f>IF($H49="","",IFERROR(VLOOKUP($H49,Assumptions!$G$15:$H$114,2,FALSE),""))</f>
        <v/>
      </c>
      <c r="U49" s="17" t="n"/>
      <c r="V49" s="18">
        <f>IF($A49="","",IF(Assumptions!$B$6="","",IFERROR(Assumptions!$B$6,"")))</f>
        <v/>
      </c>
      <c r="W49" s="16" t="n"/>
      <c r="X49" s="19" t="n"/>
      <c r="Y49" s="19" t="n"/>
      <c r="Z49" s="20">
        <f>IF($A49="","",IF(Assumptions!$B$5="","",IFERROR(Assumptions!$B$5,"")))</f>
        <v/>
      </c>
      <c r="AA49" s="18">
        <f>IF($A49="","",IF(OR($G49="",$L49="",$N49="",AND($O49&lt;&gt;"",OR($P49="",$R49="")),AND($P49&lt;&gt;"",$O49=""),AND($S49&lt;&gt;"",$T49="")),"",IFERROR(N($L49)*N($N49)+N($P49)*N($R49)+N($S49)*N($T49)+N($U49)*N($V49)+N($X49)-N($Y49),"")))</f>
        <v/>
      </c>
      <c r="AB49" s="18">
        <f>IF($AA49="","",IF($Z49="","",IFERROR(MAX(0,$AA49)*N($Z49),"")))</f>
        <v/>
      </c>
      <c r="AC49" s="18">
        <f>IF($AA49="","",IF($AB49="","",IFERROR($AA49+$AB49,"")))</f>
        <v/>
      </c>
      <c r="AD49" s="21">
        <f>IF($A49="","",IF(COUNTIF($A$5:$A$104,$A49)&gt;1,"Check duplicate ID",IF($B49="","Check date",IF($D49="","Check customer",IF($E49="","Check site",IF($F49="","Check pest concern",IF($G49="","Check service",IF(OR($M49="",$N49=""),"Check service setup",IF(OR($L49="",N($L49)&lt;=0,N($L49)&gt;Assumptions!$B$8),"Check quantity",IF($H49="","Check technician",IF($I49="","Check route",IF($J49="","Check responsibility",IF($K49="","Check status",IF(AND($O49&lt;&gt;"",OR($P49="",N($P49)&lt;=0,N($P49)&gt;Assumptions!$B$8,$Q49="",$R49="")),"Check product details",IF(AND($O49="",$P49&lt;&gt;""),"Check product selection",IF(AND($S49&lt;&gt;"",OR(N($S49)&lt;0,N($S49)&gt;Assumptions!$B$9,$T49="")),"Check hours",IF(AND($U49&lt;&gt;"",OR(N($U49)&lt;0,N($U49)&gt;Assumptions!$B$10,AND(N($U49)&gt;0,$V49=""))),"Check miles",IF(OR(AND($W49="",$X49&lt;&gt;""),AND($W49&lt;&gt;"",$X49=""),N($X49)&lt;0,N($X49)&gt;Assumptions!$B$11),"Check option details",IF(OR(N($Y49)&lt;0,N($Y49)&gt;Assumptions!$B$7,N($AA49)&lt;0),"Check discount",IF($Z49="","Check tax setting",IF(AND($C49&lt;TODAY(),OR($K49="Draft",$K49="Presented")),"Check validity","Ready for review")))))))))))))))))))))</f>
        <v/>
      </c>
    </row>
    <row r="50">
      <c r="A50" s="13" t="n"/>
      <c r="B50" s="33" t="n"/>
      <c r="C50" s="35">
        <f>IF($B50="","",IFERROR($B50+Assumptions!$B$4,""))</f>
        <v/>
      </c>
      <c r="D50" s="16" t="n"/>
      <c r="E50" s="16" t="n"/>
      <c r="F50" s="16" t="n"/>
      <c r="G50" s="16" t="n"/>
      <c r="H50" s="16" t="n"/>
      <c r="I50" s="16" t="n"/>
      <c r="J50" s="16" t="n"/>
      <c r="K50" s="13" t="n"/>
      <c r="L50" s="17" t="n"/>
      <c r="M50" s="10">
        <f>IF($G50="","",IFERROR(VLOOKUP($G50,Assumptions!$A$15:$C$114,2,FALSE),""))</f>
        <v/>
      </c>
      <c r="N50" s="23">
        <f>IF($G50="","",IFERROR(VLOOKUP($G50,Assumptions!$A$15:$C$114,3,FALSE),""))</f>
        <v/>
      </c>
      <c r="O50" s="16" t="n"/>
      <c r="P50" s="17" t="n"/>
      <c r="Q50" s="10">
        <f>IF($O50="","",IFERROR(VLOOKUP($O50,Assumptions!$D$15:$F$114,2,FALSE),""))</f>
        <v/>
      </c>
      <c r="R50" s="23">
        <f>IF($O50="","",IFERROR(VLOOKUP($O50,Assumptions!$D$15:$F$114,3,FALSE),""))</f>
        <v/>
      </c>
      <c r="S50" s="17" t="n"/>
      <c r="T50" s="23">
        <f>IF($H50="","",IFERROR(VLOOKUP($H50,Assumptions!$G$15:$H$114,2,FALSE),""))</f>
        <v/>
      </c>
      <c r="U50" s="17" t="n"/>
      <c r="V50" s="23">
        <f>IF($A50="","",IF(Assumptions!$B$6="","",IFERROR(Assumptions!$B$6,"")))</f>
        <v/>
      </c>
      <c r="W50" s="16" t="n"/>
      <c r="X50" s="19" t="n"/>
      <c r="Y50" s="19" t="n"/>
      <c r="Z50" s="24">
        <f>IF($A50="","",IF(Assumptions!$B$5="","",IFERROR(Assumptions!$B$5,"")))</f>
        <v/>
      </c>
      <c r="AA50" s="23">
        <f>IF($A50="","",IF(OR($G50="",$L50="",$N50="",AND($O50&lt;&gt;"",OR($P50="",$R50="")),AND($P50&lt;&gt;"",$O50=""),AND($S50&lt;&gt;"",$T50="")),"",IFERROR(N($L50)*N($N50)+N($P50)*N($R50)+N($S50)*N($T50)+N($U50)*N($V50)+N($X50)-N($Y50),"")))</f>
        <v/>
      </c>
      <c r="AB50" s="23">
        <f>IF($AA50="","",IF($Z50="","",IFERROR(MAX(0,$AA50)*N($Z50),"")))</f>
        <v/>
      </c>
      <c r="AC50" s="23">
        <f>IF($AA50="","",IF($AB50="","",IFERROR($AA50+$AB50,"")))</f>
        <v/>
      </c>
      <c r="AD50" s="25">
        <f>IF($A50="","",IF(COUNTIF($A$5:$A$104,$A50)&gt;1,"Check duplicate ID",IF($B50="","Check date",IF($D50="","Check customer",IF($E50="","Check site",IF($F50="","Check pest concern",IF($G50="","Check service",IF(OR($M50="",$N50=""),"Check service setup",IF(OR($L50="",N($L50)&lt;=0,N($L50)&gt;Assumptions!$B$8),"Check quantity",IF($H50="","Check technician",IF($I50="","Check route",IF($J50="","Check responsibility",IF($K50="","Check status",IF(AND($O50&lt;&gt;"",OR($P50="",N($P50)&lt;=0,N($P50)&gt;Assumptions!$B$8,$Q50="",$R50="")),"Check product details",IF(AND($O50="",$P50&lt;&gt;""),"Check product selection",IF(AND($S50&lt;&gt;"",OR(N($S50)&lt;0,N($S50)&gt;Assumptions!$B$9,$T50="")),"Check hours",IF(AND($U50&lt;&gt;"",OR(N($U50)&lt;0,N($U50)&gt;Assumptions!$B$10,AND(N($U50)&gt;0,$V50=""))),"Check miles",IF(OR(AND($W50="",$X50&lt;&gt;""),AND($W50&lt;&gt;"",$X50=""),N($X50)&lt;0,N($X50)&gt;Assumptions!$B$11),"Check option details",IF(OR(N($Y50)&lt;0,N($Y50)&gt;Assumptions!$B$7,N($AA50)&lt;0),"Check discount",IF($Z50="","Check tax setting",IF(AND($C50&lt;TODAY(),OR($K50="Draft",$K50="Presented")),"Check validity","Ready for review")))))))))))))))))))))</f>
        <v/>
      </c>
    </row>
    <row r="51">
      <c r="A51" s="13" t="n"/>
      <c r="B51" s="33" t="n"/>
      <c r="C51" s="34">
        <f>IF($B51="","",IFERROR($B51+Assumptions!$B$4,""))</f>
        <v/>
      </c>
      <c r="D51" s="16" t="n"/>
      <c r="E51" s="16" t="n"/>
      <c r="F51" s="16" t="n"/>
      <c r="G51" s="16" t="n"/>
      <c r="H51" s="16" t="n"/>
      <c r="I51" s="16" t="n"/>
      <c r="J51" s="16" t="n"/>
      <c r="K51" s="13" t="n"/>
      <c r="L51" s="17" t="n"/>
      <c r="M51" s="7">
        <f>IF($G51="","",IFERROR(VLOOKUP($G51,Assumptions!$A$15:$C$114,2,FALSE),""))</f>
        <v/>
      </c>
      <c r="N51" s="18">
        <f>IF($G51="","",IFERROR(VLOOKUP($G51,Assumptions!$A$15:$C$114,3,FALSE),""))</f>
        <v/>
      </c>
      <c r="O51" s="16" t="n"/>
      <c r="P51" s="17" t="n"/>
      <c r="Q51" s="7">
        <f>IF($O51="","",IFERROR(VLOOKUP($O51,Assumptions!$D$15:$F$114,2,FALSE),""))</f>
        <v/>
      </c>
      <c r="R51" s="18">
        <f>IF($O51="","",IFERROR(VLOOKUP($O51,Assumptions!$D$15:$F$114,3,FALSE),""))</f>
        <v/>
      </c>
      <c r="S51" s="17" t="n"/>
      <c r="T51" s="18">
        <f>IF($H51="","",IFERROR(VLOOKUP($H51,Assumptions!$G$15:$H$114,2,FALSE),""))</f>
        <v/>
      </c>
      <c r="U51" s="17" t="n"/>
      <c r="V51" s="18">
        <f>IF($A51="","",IF(Assumptions!$B$6="","",IFERROR(Assumptions!$B$6,"")))</f>
        <v/>
      </c>
      <c r="W51" s="16" t="n"/>
      <c r="X51" s="19" t="n"/>
      <c r="Y51" s="19" t="n"/>
      <c r="Z51" s="20">
        <f>IF($A51="","",IF(Assumptions!$B$5="","",IFERROR(Assumptions!$B$5,"")))</f>
        <v/>
      </c>
      <c r="AA51" s="18">
        <f>IF($A51="","",IF(OR($G51="",$L51="",$N51="",AND($O51&lt;&gt;"",OR($P51="",$R51="")),AND($P51&lt;&gt;"",$O51=""),AND($S51&lt;&gt;"",$T51="")),"",IFERROR(N($L51)*N($N51)+N($P51)*N($R51)+N($S51)*N($T51)+N($U51)*N($V51)+N($X51)-N($Y51),"")))</f>
        <v/>
      </c>
      <c r="AB51" s="18">
        <f>IF($AA51="","",IF($Z51="","",IFERROR(MAX(0,$AA51)*N($Z51),"")))</f>
        <v/>
      </c>
      <c r="AC51" s="18">
        <f>IF($AA51="","",IF($AB51="","",IFERROR($AA51+$AB51,"")))</f>
        <v/>
      </c>
      <c r="AD51" s="21">
        <f>IF($A51="","",IF(COUNTIF($A$5:$A$104,$A51)&gt;1,"Check duplicate ID",IF($B51="","Check date",IF($D51="","Check customer",IF($E51="","Check site",IF($F51="","Check pest concern",IF($G51="","Check service",IF(OR($M51="",$N51=""),"Check service setup",IF(OR($L51="",N($L51)&lt;=0,N($L51)&gt;Assumptions!$B$8),"Check quantity",IF($H51="","Check technician",IF($I51="","Check route",IF($J51="","Check responsibility",IF($K51="","Check status",IF(AND($O51&lt;&gt;"",OR($P51="",N($P51)&lt;=0,N($P51)&gt;Assumptions!$B$8,$Q51="",$R51="")),"Check product details",IF(AND($O51="",$P51&lt;&gt;""),"Check product selection",IF(AND($S51&lt;&gt;"",OR(N($S51)&lt;0,N($S51)&gt;Assumptions!$B$9,$T51="")),"Check hours",IF(AND($U51&lt;&gt;"",OR(N($U51)&lt;0,N($U51)&gt;Assumptions!$B$10,AND(N($U51)&gt;0,$V51=""))),"Check miles",IF(OR(AND($W51="",$X51&lt;&gt;""),AND($W51&lt;&gt;"",$X51=""),N($X51)&lt;0,N($X51)&gt;Assumptions!$B$11),"Check option details",IF(OR(N($Y51)&lt;0,N($Y51)&gt;Assumptions!$B$7,N($AA51)&lt;0),"Check discount",IF($Z51="","Check tax setting",IF(AND($C51&lt;TODAY(),OR($K51="Draft",$K51="Presented")),"Check validity","Ready for review")))))))))))))))))))))</f>
        <v/>
      </c>
    </row>
    <row r="52">
      <c r="A52" s="13" t="n"/>
      <c r="B52" s="33" t="n"/>
      <c r="C52" s="35">
        <f>IF($B52="","",IFERROR($B52+Assumptions!$B$4,""))</f>
        <v/>
      </c>
      <c r="D52" s="16" t="n"/>
      <c r="E52" s="16" t="n"/>
      <c r="F52" s="16" t="n"/>
      <c r="G52" s="16" t="n"/>
      <c r="H52" s="16" t="n"/>
      <c r="I52" s="16" t="n"/>
      <c r="J52" s="16" t="n"/>
      <c r="K52" s="13" t="n"/>
      <c r="L52" s="17" t="n"/>
      <c r="M52" s="10">
        <f>IF($G52="","",IFERROR(VLOOKUP($G52,Assumptions!$A$15:$C$114,2,FALSE),""))</f>
        <v/>
      </c>
      <c r="N52" s="23">
        <f>IF($G52="","",IFERROR(VLOOKUP($G52,Assumptions!$A$15:$C$114,3,FALSE),""))</f>
        <v/>
      </c>
      <c r="O52" s="16" t="n"/>
      <c r="P52" s="17" t="n"/>
      <c r="Q52" s="10">
        <f>IF($O52="","",IFERROR(VLOOKUP($O52,Assumptions!$D$15:$F$114,2,FALSE),""))</f>
        <v/>
      </c>
      <c r="R52" s="23">
        <f>IF($O52="","",IFERROR(VLOOKUP($O52,Assumptions!$D$15:$F$114,3,FALSE),""))</f>
        <v/>
      </c>
      <c r="S52" s="17" t="n"/>
      <c r="T52" s="23">
        <f>IF($H52="","",IFERROR(VLOOKUP($H52,Assumptions!$G$15:$H$114,2,FALSE),""))</f>
        <v/>
      </c>
      <c r="U52" s="17" t="n"/>
      <c r="V52" s="23">
        <f>IF($A52="","",IF(Assumptions!$B$6="","",IFERROR(Assumptions!$B$6,"")))</f>
        <v/>
      </c>
      <c r="W52" s="16" t="n"/>
      <c r="X52" s="19" t="n"/>
      <c r="Y52" s="19" t="n"/>
      <c r="Z52" s="24">
        <f>IF($A52="","",IF(Assumptions!$B$5="","",IFERROR(Assumptions!$B$5,"")))</f>
        <v/>
      </c>
      <c r="AA52" s="23">
        <f>IF($A52="","",IF(OR($G52="",$L52="",$N52="",AND($O52&lt;&gt;"",OR($P52="",$R52="")),AND($P52&lt;&gt;"",$O52=""),AND($S52&lt;&gt;"",$T52="")),"",IFERROR(N($L52)*N($N52)+N($P52)*N($R52)+N($S52)*N($T52)+N($U52)*N($V52)+N($X52)-N($Y52),"")))</f>
        <v/>
      </c>
      <c r="AB52" s="23">
        <f>IF($AA52="","",IF($Z52="","",IFERROR(MAX(0,$AA52)*N($Z52),"")))</f>
        <v/>
      </c>
      <c r="AC52" s="23">
        <f>IF($AA52="","",IF($AB52="","",IFERROR($AA52+$AB52,"")))</f>
        <v/>
      </c>
      <c r="AD52" s="25">
        <f>IF($A52="","",IF(COUNTIF($A$5:$A$104,$A52)&gt;1,"Check duplicate ID",IF($B52="","Check date",IF($D52="","Check customer",IF($E52="","Check site",IF($F52="","Check pest concern",IF($G52="","Check service",IF(OR($M52="",$N52=""),"Check service setup",IF(OR($L52="",N($L52)&lt;=0,N($L52)&gt;Assumptions!$B$8),"Check quantity",IF($H52="","Check technician",IF($I52="","Check route",IF($J52="","Check responsibility",IF($K52="","Check status",IF(AND($O52&lt;&gt;"",OR($P52="",N($P52)&lt;=0,N($P52)&gt;Assumptions!$B$8,$Q52="",$R52="")),"Check product details",IF(AND($O52="",$P52&lt;&gt;""),"Check product selection",IF(AND($S52&lt;&gt;"",OR(N($S52)&lt;0,N($S52)&gt;Assumptions!$B$9,$T52="")),"Check hours",IF(AND($U52&lt;&gt;"",OR(N($U52)&lt;0,N($U52)&gt;Assumptions!$B$10,AND(N($U52)&gt;0,$V52=""))),"Check miles",IF(OR(AND($W52="",$X52&lt;&gt;""),AND($W52&lt;&gt;"",$X52=""),N($X52)&lt;0,N($X52)&gt;Assumptions!$B$11),"Check option details",IF(OR(N($Y52)&lt;0,N($Y52)&gt;Assumptions!$B$7,N($AA52)&lt;0),"Check discount",IF($Z52="","Check tax setting",IF(AND($C52&lt;TODAY(),OR($K52="Draft",$K52="Presented")),"Check validity","Ready for review")))))))))))))))))))))</f>
        <v/>
      </c>
    </row>
    <row r="53">
      <c r="A53" s="13" t="n"/>
      <c r="B53" s="33" t="n"/>
      <c r="C53" s="34">
        <f>IF($B53="","",IFERROR($B53+Assumptions!$B$4,""))</f>
        <v/>
      </c>
      <c r="D53" s="16" t="n"/>
      <c r="E53" s="16" t="n"/>
      <c r="F53" s="16" t="n"/>
      <c r="G53" s="16" t="n"/>
      <c r="H53" s="16" t="n"/>
      <c r="I53" s="16" t="n"/>
      <c r="J53" s="16" t="n"/>
      <c r="K53" s="13" t="n"/>
      <c r="L53" s="17" t="n"/>
      <c r="M53" s="7">
        <f>IF($G53="","",IFERROR(VLOOKUP($G53,Assumptions!$A$15:$C$114,2,FALSE),""))</f>
        <v/>
      </c>
      <c r="N53" s="18">
        <f>IF($G53="","",IFERROR(VLOOKUP($G53,Assumptions!$A$15:$C$114,3,FALSE),""))</f>
        <v/>
      </c>
      <c r="O53" s="16" t="n"/>
      <c r="P53" s="17" t="n"/>
      <c r="Q53" s="7">
        <f>IF($O53="","",IFERROR(VLOOKUP($O53,Assumptions!$D$15:$F$114,2,FALSE),""))</f>
        <v/>
      </c>
      <c r="R53" s="18">
        <f>IF($O53="","",IFERROR(VLOOKUP($O53,Assumptions!$D$15:$F$114,3,FALSE),""))</f>
        <v/>
      </c>
      <c r="S53" s="17" t="n"/>
      <c r="T53" s="18">
        <f>IF($H53="","",IFERROR(VLOOKUP($H53,Assumptions!$G$15:$H$114,2,FALSE),""))</f>
        <v/>
      </c>
      <c r="U53" s="17" t="n"/>
      <c r="V53" s="18">
        <f>IF($A53="","",IF(Assumptions!$B$6="","",IFERROR(Assumptions!$B$6,"")))</f>
        <v/>
      </c>
      <c r="W53" s="16" t="n"/>
      <c r="X53" s="19" t="n"/>
      <c r="Y53" s="19" t="n"/>
      <c r="Z53" s="20">
        <f>IF($A53="","",IF(Assumptions!$B$5="","",IFERROR(Assumptions!$B$5,"")))</f>
        <v/>
      </c>
      <c r="AA53" s="18">
        <f>IF($A53="","",IF(OR($G53="",$L53="",$N53="",AND($O53&lt;&gt;"",OR($P53="",$R53="")),AND($P53&lt;&gt;"",$O53=""),AND($S53&lt;&gt;"",$T53="")),"",IFERROR(N($L53)*N($N53)+N($P53)*N($R53)+N($S53)*N($T53)+N($U53)*N($V53)+N($X53)-N($Y53),"")))</f>
        <v/>
      </c>
      <c r="AB53" s="18">
        <f>IF($AA53="","",IF($Z53="","",IFERROR(MAX(0,$AA53)*N($Z53),"")))</f>
        <v/>
      </c>
      <c r="AC53" s="18">
        <f>IF($AA53="","",IF($AB53="","",IFERROR($AA53+$AB53,"")))</f>
        <v/>
      </c>
      <c r="AD53" s="21">
        <f>IF($A53="","",IF(COUNTIF($A$5:$A$104,$A53)&gt;1,"Check duplicate ID",IF($B53="","Check date",IF($D53="","Check customer",IF($E53="","Check site",IF($F53="","Check pest concern",IF($G53="","Check service",IF(OR($M53="",$N53=""),"Check service setup",IF(OR($L53="",N($L53)&lt;=0,N($L53)&gt;Assumptions!$B$8),"Check quantity",IF($H53="","Check technician",IF($I53="","Check route",IF($J53="","Check responsibility",IF($K53="","Check status",IF(AND($O53&lt;&gt;"",OR($P53="",N($P53)&lt;=0,N($P53)&gt;Assumptions!$B$8,$Q53="",$R53="")),"Check product details",IF(AND($O53="",$P53&lt;&gt;""),"Check product selection",IF(AND($S53&lt;&gt;"",OR(N($S53)&lt;0,N($S53)&gt;Assumptions!$B$9,$T53="")),"Check hours",IF(AND($U53&lt;&gt;"",OR(N($U53)&lt;0,N($U53)&gt;Assumptions!$B$10,AND(N($U53)&gt;0,$V53=""))),"Check miles",IF(OR(AND($W53="",$X53&lt;&gt;""),AND($W53&lt;&gt;"",$X53=""),N($X53)&lt;0,N($X53)&gt;Assumptions!$B$11),"Check option details",IF(OR(N($Y53)&lt;0,N($Y53)&gt;Assumptions!$B$7,N($AA53)&lt;0),"Check discount",IF($Z53="","Check tax setting",IF(AND($C53&lt;TODAY(),OR($K53="Draft",$K53="Presented")),"Check validity","Ready for review")))))))))))))))))))))</f>
        <v/>
      </c>
    </row>
    <row r="54">
      <c r="A54" s="13" t="n"/>
      <c r="B54" s="33" t="n"/>
      <c r="C54" s="35">
        <f>IF($B54="","",IFERROR($B54+Assumptions!$B$4,""))</f>
        <v/>
      </c>
      <c r="D54" s="16" t="n"/>
      <c r="E54" s="16" t="n"/>
      <c r="F54" s="16" t="n"/>
      <c r="G54" s="16" t="n"/>
      <c r="H54" s="16" t="n"/>
      <c r="I54" s="16" t="n"/>
      <c r="J54" s="16" t="n"/>
      <c r="K54" s="13" t="n"/>
      <c r="L54" s="17" t="n"/>
      <c r="M54" s="10">
        <f>IF($G54="","",IFERROR(VLOOKUP($G54,Assumptions!$A$15:$C$114,2,FALSE),""))</f>
        <v/>
      </c>
      <c r="N54" s="23">
        <f>IF($G54="","",IFERROR(VLOOKUP($G54,Assumptions!$A$15:$C$114,3,FALSE),""))</f>
        <v/>
      </c>
      <c r="O54" s="16" t="n"/>
      <c r="P54" s="17" t="n"/>
      <c r="Q54" s="10">
        <f>IF($O54="","",IFERROR(VLOOKUP($O54,Assumptions!$D$15:$F$114,2,FALSE),""))</f>
        <v/>
      </c>
      <c r="R54" s="23">
        <f>IF($O54="","",IFERROR(VLOOKUP($O54,Assumptions!$D$15:$F$114,3,FALSE),""))</f>
        <v/>
      </c>
      <c r="S54" s="17" t="n"/>
      <c r="T54" s="23">
        <f>IF($H54="","",IFERROR(VLOOKUP($H54,Assumptions!$G$15:$H$114,2,FALSE),""))</f>
        <v/>
      </c>
      <c r="U54" s="17" t="n"/>
      <c r="V54" s="23">
        <f>IF($A54="","",IF(Assumptions!$B$6="","",IFERROR(Assumptions!$B$6,"")))</f>
        <v/>
      </c>
      <c r="W54" s="16" t="n"/>
      <c r="X54" s="19" t="n"/>
      <c r="Y54" s="19" t="n"/>
      <c r="Z54" s="24">
        <f>IF($A54="","",IF(Assumptions!$B$5="","",IFERROR(Assumptions!$B$5,"")))</f>
        <v/>
      </c>
      <c r="AA54" s="23">
        <f>IF($A54="","",IF(OR($G54="",$L54="",$N54="",AND($O54&lt;&gt;"",OR($P54="",$R54="")),AND($P54&lt;&gt;"",$O54=""),AND($S54&lt;&gt;"",$T54="")),"",IFERROR(N($L54)*N($N54)+N($P54)*N($R54)+N($S54)*N($T54)+N($U54)*N($V54)+N($X54)-N($Y54),"")))</f>
        <v/>
      </c>
      <c r="AB54" s="23">
        <f>IF($AA54="","",IF($Z54="","",IFERROR(MAX(0,$AA54)*N($Z54),"")))</f>
        <v/>
      </c>
      <c r="AC54" s="23">
        <f>IF($AA54="","",IF($AB54="","",IFERROR($AA54+$AB54,"")))</f>
        <v/>
      </c>
      <c r="AD54" s="25">
        <f>IF($A54="","",IF(COUNTIF($A$5:$A$104,$A54)&gt;1,"Check duplicate ID",IF($B54="","Check date",IF($D54="","Check customer",IF($E54="","Check site",IF($F54="","Check pest concern",IF($G54="","Check service",IF(OR($M54="",$N54=""),"Check service setup",IF(OR($L54="",N($L54)&lt;=0,N($L54)&gt;Assumptions!$B$8),"Check quantity",IF($H54="","Check technician",IF($I54="","Check route",IF($J54="","Check responsibility",IF($K54="","Check status",IF(AND($O54&lt;&gt;"",OR($P54="",N($P54)&lt;=0,N($P54)&gt;Assumptions!$B$8,$Q54="",$R54="")),"Check product details",IF(AND($O54="",$P54&lt;&gt;""),"Check product selection",IF(AND($S54&lt;&gt;"",OR(N($S54)&lt;0,N($S54)&gt;Assumptions!$B$9,$T54="")),"Check hours",IF(AND($U54&lt;&gt;"",OR(N($U54)&lt;0,N($U54)&gt;Assumptions!$B$10,AND(N($U54)&gt;0,$V54=""))),"Check miles",IF(OR(AND($W54="",$X54&lt;&gt;""),AND($W54&lt;&gt;"",$X54=""),N($X54)&lt;0,N($X54)&gt;Assumptions!$B$11),"Check option details",IF(OR(N($Y54)&lt;0,N($Y54)&gt;Assumptions!$B$7,N($AA54)&lt;0),"Check discount",IF($Z54="","Check tax setting",IF(AND($C54&lt;TODAY(),OR($K54="Draft",$K54="Presented")),"Check validity","Ready for review")))))))))))))))))))))</f>
        <v/>
      </c>
    </row>
    <row r="55">
      <c r="A55" s="13" t="n"/>
      <c r="B55" s="33" t="n"/>
      <c r="C55" s="34">
        <f>IF($B55="","",IFERROR($B55+Assumptions!$B$4,""))</f>
        <v/>
      </c>
      <c r="D55" s="16" t="n"/>
      <c r="E55" s="16" t="n"/>
      <c r="F55" s="16" t="n"/>
      <c r="G55" s="16" t="n"/>
      <c r="H55" s="16" t="n"/>
      <c r="I55" s="16" t="n"/>
      <c r="J55" s="16" t="n"/>
      <c r="K55" s="13" t="n"/>
      <c r="L55" s="17" t="n"/>
      <c r="M55" s="7">
        <f>IF($G55="","",IFERROR(VLOOKUP($G55,Assumptions!$A$15:$C$114,2,FALSE),""))</f>
        <v/>
      </c>
      <c r="N55" s="18">
        <f>IF($G55="","",IFERROR(VLOOKUP($G55,Assumptions!$A$15:$C$114,3,FALSE),""))</f>
        <v/>
      </c>
      <c r="O55" s="16" t="n"/>
      <c r="P55" s="17" t="n"/>
      <c r="Q55" s="7">
        <f>IF($O55="","",IFERROR(VLOOKUP($O55,Assumptions!$D$15:$F$114,2,FALSE),""))</f>
        <v/>
      </c>
      <c r="R55" s="18">
        <f>IF($O55="","",IFERROR(VLOOKUP($O55,Assumptions!$D$15:$F$114,3,FALSE),""))</f>
        <v/>
      </c>
      <c r="S55" s="17" t="n"/>
      <c r="T55" s="18">
        <f>IF($H55="","",IFERROR(VLOOKUP($H55,Assumptions!$G$15:$H$114,2,FALSE),""))</f>
        <v/>
      </c>
      <c r="U55" s="17" t="n"/>
      <c r="V55" s="18">
        <f>IF($A55="","",IF(Assumptions!$B$6="","",IFERROR(Assumptions!$B$6,"")))</f>
        <v/>
      </c>
      <c r="W55" s="16" t="n"/>
      <c r="X55" s="19" t="n"/>
      <c r="Y55" s="19" t="n"/>
      <c r="Z55" s="20">
        <f>IF($A55="","",IF(Assumptions!$B$5="","",IFERROR(Assumptions!$B$5,"")))</f>
        <v/>
      </c>
      <c r="AA55" s="18">
        <f>IF($A55="","",IF(OR($G55="",$L55="",$N55="",AND($O55&lt;&gt;"",OR($P55="",$R55="")),AND($P55&lt;&gt;"",$O55=""),AND($S55&lt;&gt;"",$T55="")),"",IFERROR(N($L55)*N($N55)+N($P55)*N($R55)+N($S55)*N($T55)+N($U55)*N($V55)+N($X55)-N($Y55),"")))</f>
        <v/>
      </c>
      <c r="AB55" s="18">
        <f>IF($AA55="","",IF($Z55="","",IFERROR(MAX(0,$AA55)*N($Z55),"")))</f>
        <v/>
      </c>
      <c r="AC55" s="18">
        <f>IF($AA55="","",IF($AB55="","",IFERROR($AA55+$AB55,"")))</f>
        <v/>
      </c>
      <c r="AD55" s="21">
        <f>IF($A55="","",IF(COUNTIF($A$5:$A$104,$A55)&gt;1,"Check duplicate ID",IF($B55="","Check date",IF($D55="","Check customer",IF($E55="","Check site",IF($F55="","Check pest concern",IF($G55="","Check service",IF(OR($M55="",$N55=""),"Check service setup",IF(OR($L55="",N($L55)&lt;=0,N($L55)&gt;Assumptions!$B$8),"Check quantity",IF($H55="","Check technician",IF($I55="","Check route",IF($J55="","Check responsibility",IF($K55="","Check status",IF(AND($O55&lt;&gt;"",OR($P55="",N($P55)&lt;=0,N($P55)&gt;Assumptions!$B$8,$Q55="",$R55="")),"Check product details",IF(AND($O55="",$P55&lt;&gt;""),"Check product selection",IF(AND($S55&lt;&gt;"",OR(N($S55)&lt;0,N($S55)&gt;Assumptions!$B$9,$T55="")),"Check hours",IF(AND($U55&lt;&gt;"",OR(N($U55)&lt;0,N($U55)&gt;Assumptions!$B$10,AND(N($U55)&gt;0,$V55=""))),"Check miles",IF(OR(AND($W55="",$X55&lt;&gt;""),AND($W55&lt;&gt;"",$X55=""),N($X55)&lt;0,N($X55)&gt;Assumptions!$B$11),"Check option details",IF(OR(N($Y55)&lt;0,N($Y55)&gt;Assumptions!$B$7,N($AA55)&lt;0),"Check discount",IF($Z55="","Check tax setting",IF(AND($C55&lt;TODAY(),OR($K55="Draft",$K55="Presented")),"Check validity","Ready for review")))))))))))))))))))))</f>
        <v/>
      </c>
    </row>
    <row r="56">
      <c r="A56" s="13" t="n"/>
      <c r="B56" s="33" t="n"/>
      <c r="C56" s="35">
        <f>IF($B56="","",IFERROR($B56+Assumptions!$B$4,""))</f>
        <v/>
      </c>
      <c r="D56" s="16" t="n"/>
      <c r="E56" s="16" t="n"/>
      <c r="F56" s="16" t="n"/>
      <c r="G56" s="16" t="n"/>
      <c r="H56" s="16" t="n"/>
      <c r="I56" s="16" t="n"/>
      <c r="J56" s="16" t="n"/>
      <c r="K56" s="13" t="n"/>
      <c r="L56" s="17" t="n"/>
      <c r="M56" s="10">
        <f>IF($G56="","",IFERROR(VLOOKUP($G56,Assumptions!$A$15:$C$114,2,FALSE),""))</f>
        <v/>
      </c>
      <c r="N56" s="23">
        <f>IF($G56="","",IFERROR(VLOOKUP($G56,Assumptions!$A$15:$C$114,3,FALSE),""))</f>
        <v/>
      </c>
      <c r="O56" s="16" t="n"/>
      <c r="P56" s="17" t="n"/>
      <c r="Q56" s="10">
        <f>IF($O56="","",IFERROR(VLOOKUP($O56,Assumptions!$D$15:$F$114,2,FALSE),""))</f>
        <v/>
      </c>
      <c r="R56" s="23">
        <f>IF($O56="","",IFERROR(VLOOKUP($O56,Assumptions!$D$15:$F$114,3,FALSE),""))</f>
        <v/>
      </c>
      <c r="S56" s="17" t="n"/>
      <c r="T56" s="23">
        <f>IF($H56="","",IFERROR(VLOOKUP($H56,Assumptions!$G$15:$H$114,2,FALSE),""))</f>
        <v/>
      </c>
      <c r="U56" s="17" t="n"/>
      <c r="V56" s="23">
        <f>IF($A56="","",IF(Assumptions!$B$6="","",IFERROR(Assumptions!$B$6,"")))</f>
        <v/>
      </c>
      <c r="W56" s="16" t="n"/>
      <c r="X56" s="19" t="n"/>
      <c r="Y56" s="19" t="n"/>
      <c r="Z56" s="24">
        <f>IF($A56="","",IF(Assumptions!$B$5="","",IFERROR(Assumptions!$B$5,"")))</f>
        <v/>
      </c>
      <c r="AA56" s="23">
        <f>IF($A56="","",IF(OR($G56="",$L56="",$N56="",AND($O56&lt;&gt;"",OR($P56="",$R56="")),AND($P56&lt;&gt;"",$O56=""),AND($S56&lt;&gt;"",$T56="")),"",IFERROR(N($L56)*N($N56)+N($P56)*N($R56)+N($S56)*N($T56)+N($U56)*N($V56)+N($X56)-N($Y56),"")))</f>
        <v/>
      </c>
      <c r="AB56" s="23">
        <f>IF($AA56="","",IF($Z56="","",IFERROR(MAX(0,$AA56)*N($Z56),"")))</f>
        <v/>
      </c>
      <c r="AC56" s="23">
        <f>IF($AA56="","",IF($AB56="","",IFERROR($AA56+$AB56,"")))</f>
        <v/>
      </c>
      <c r="AD56" s="25">
        <f>IF($A56="","",IF(COUNTIF($A$5:$A$104,$A56)&gt;1,"Check duplicate ID",IF($B56="","Check date",IF($D56="","Check customer",IF($E56="","Check site",IF($F56="","Check pest concern",IF($G56="","Check service",IF(OR($M56="",$N56=""),"Check service setup",IF(OR($L56="",N($L56)&lt;=0,N($L56)&gt;Assumptions!$B$8),"Check quantity",IF($H56="","Check technician",IF($I56="","Check route",IF($J56="","Check responsibility",IF($K56="","Check status",IF(AND($O56&lt;&gt;"",OR($P56="",N($P56)&lt;=0,N($P56)&gt;Assumptions!$B$8,$Q56="",$R56="")),"Check product details",IF(AND($O56="",$P56&lt;&gt;""),"Check product selection",IF(AND($S56&lt;&gt;"",OR(N($S56)&lt;0,N($S56)&gt;Assumptions!$B$9,$T56="")),"Check hours",IF(AND($U56&lt;&gt;"",OR(N($U56)&lt;0,N($U56)&gt;Assumptions!$B$10,AND(N($U56)&gt;0,$V56=""))),"Check miles",IF(OR(AND($W56="",$X56&lt;&gt;""),AND($W56&lt;&gt;"",$X56=""),N($X56)&lt;0,N($X56)&gt;Assumptions!$B$11),"Check option details",IF(OR(N($Y56)&lt;0,N($Y56)&gt;Assumptions!$B$7,N($AA56)&lt;0),"Check discount",IF($Z56="","Check tax setting",IF(AND($C56&lt;TODAY(),OR($K56="Draft",$K56="Presented")),"Check validity","Ready for review")))))))))))))))))))))</f>
        <v/>
      </c>
    </row>
    <row r="57">
      <c r="A57" s="13" t="n"/>
      <c r="B57" s="33" t="n"/>
      <c r="C57" s="34">
        <f>IF($B57="","",IFERROR($B57+Assumptions!$B$4,""))</f>
        <v/>
      </c>
      <c r="D57" s="16" t="n"/>
      <c r="E57" s="16" t="n"/>
      <c r="F57" s="16" t="n"/>
      <c r="G57" s="16" t="n"/>
      <c r="H57" s="16" t="n"/>
      <c r="I57" s="16" t="n"/>
      <c r="J57" s="16" t="n"/>
      <c r="K57" s="13" t="n"/>
      <c r="L57" s="17" t="n"/>
      <c r="M57" s="7">
        <f>IF($G57="","",IFERROR(VLOOKUP($G57,Assumptions!$A$15:$C$114,2,FALSE),""))</f>
        <v/>
      </c>
      <c r="N57" s="18">
        <f>IF($G57="","",IFERROR(VLOOKUP($G57,Assumptions!$A$15:$C$114,3,FALSE),""))</f>
        <v/>
      </c>
      <c r="O57" s="16" t="n"/>
      <c r="P57" s="17" t="n"/>
      <c r="Q57" s="7">
        <f>IF($O57="","",IFERROR(VLOOKUP($O57,Assumptions!$D$15:$F$114,2,FALSE),""))</f>
        <v/>
      </c>
      <c r="R57" s="18">
        <f>IF($O57="","",IFERROR(VLOOKUP($O57,Assumptions!$D$15:$F$114,3,FALSE),""))</f>
        <v/>
      </c>
      <c r="S57" s="17" t="n"/>
      <c r="T57" s="18">
        <f>IF($H57="","",IFERROR(VLOOKUP($H57,Assumptions!$G$15:$H$114,2,FALSE),""))</f>
        <v/>
      </c>
      <c r="U57" s="17" t="n"/>
      <c r="V57" s="18">
        <f>IF($A57="","",IF(Assumptions!$B$6="","",IFERROR(Assumptions!$B$6,"")))</f>
        <v/>
      </c>
      <c r="W57" s="16" t="n"/>
      <c r="X57" s="19" t="n"/>
      <c r="Y57" s="19" t="n"/>
      <c r="Z57" s="20">
        <f>IF($A57="","",IF(Assumptions!$B$5="","",IFERROR(Assumptions!$B$5,"")))</f>
        <v/>
      </c>
      <c r="AA57" s="18">
        <f>IF($A57="","",IF(OR($G57="",$L57="",$N57="",AND($O57&lt;&gt;"",OR($P57="",$R57="")),AND($P57&lt;&gt;"",$O57=""),AND($S57&lt;&gt;"",$T57="")),"",IFERROR(N($L57)*N($N57)+N($P57)*N($R57)+N($S57)*N($T57)+N($U57)*N($V57)+N($X57)-N($Y57),"")))</f>
        <v/>
      </c>
      <c r="AB57" s="18">
        <f>IF($AA57="","",IF($Z57="","",IFERROR(MAX(0,$AA57)*N($Z57),"")))</f>
        <v/>
      </c>
      <c r="AC57" s="18">
        <f>IF($AA57="","",IF($AB57="","",IFERROR($AA57+$AB57,"")))</f>
        <v/>
      </c>
      <c r="AD57" s="21">
        <f>IF($A57="","",IF(COUNTIF($A$5:$A$104,$A57)&gt;1,"Check duplicate ID",IF($B57="","Check date",IF($D57="","Check customer",IF($E57="","Check site",IF($F57="","Check pest concern",IF($G57="","Check service",IF(OR($M57="",$N57=""),"Check service setup",IF(OR($L57="",N($L57)&lt;=0,N($L57)&gt;Assumptions!$B$8),"Check quantity",IF($H57="","Check technician",IF($I57="","Check route",IF($J57="","Check responsibility",IF($K57="","Check status",IF(AND($O57&lt;&gt;"",OR($P57="",N($P57)&lt;=0,N($P57)&gt;Assumptions!$B$8,$Q57="",$R57="")),"Check product details",IF(AND($O57="",$P57&lt;&gt;""),"Check product selection",IF(AND($S57&lt;&gt;"",OR(N($S57)&lt;0,N($S57)&gt;Assumptions!$B$9,$T57="")),"Check hours",IF(AND($U57&lt;&gt;"",OR(N($U57)&lt;0,N($U57)&gt;Assumptions!$B$10,AND(N($U57)&gt;0,$V57=""))),"Check miles",IF(OR(AND($W57="",$X57&lt;&gt;""),AND($W57&lt;&gt;"",$X57=""),N($X57)&lt;0,N($X57)&gt;Assumptions!$B$11),"Check option details",IF(OR(N($Y57)&lt;0,N($Y57)&gt;Assumptions!$B$7,N($AA57)&lt;0),"Check discount",IF($Z57="","Check tax setting",IF(AND($C57&lt;TODAY(),OR($K57="Draft",$K57="Presented")),"Check validity","Ready for review")))))))))))))))))))))</f>
        <v/>
      </c>
    </row>
    <row r="58">
      <c r="A58" s="13" t="n"/>
      <c r="B58" s="33" t="n"/>
      <c r="C58" s="35">
        <f>IF($B58="","",IFERROR($B58+Assumptions!$B$4,""))</f>
        <v/>
      </c>
      <c r="D58" s="16" t="n"/>
      <c r="E58" s="16" t="n"/>
      <c r="F58" s="16" t="n"/>
      <c r="G58" s="16" t="n"/>
      <c r="H58" s="16" t="n"/>
      <c r="I58" s="16" t="n"/>
      <c r="J58" s="16" t="n"/>
      <c r="K58" s="13" t="n"/>
      <c r="L58" s="17" t="n"/>
      <c r="M58" s="10">
        <f>IF($G58="","",IFERROR(VLOOKUP($G58,Assumptions!$A$15:$C$114,2,FALSE),""))</f>
        <v/>
      </c>
      <c r="N58" s="23">
        <f>IF($G58="","",IFERROR(VLOOKUP($G58,Assumptions!$A$15:$C$114,3,FALSE),""))</f>
        <v/>
      </c>
      <c r="O58" s="16" t="n"/>
      <c r="P58" s="17" t="n"/>
      <c r="Q58" s="10">
        <f>IF($O58="","",IFERROR(VLOOKUP($O58,Assumptions!$D$15:$F$114,2,FALSE),""))</f>
        <v/>
      </c>
      <c r="R58" s="23">
        <f>IF($O58="","",IFERROR(VLOOKUP($O58,Assumptions!$D$15:$F$114,3,FALSE),""))</f>
        <v/>
      </c>
      <c r="S58" s="17" t="n"/>
      <c r="T58" s="23">
        <f>IF($H58="","",IFERROR(VLOOKUP($H58,Assumptions!$G$15:$H$114,2,FALSE),""))</f>
        <v/>
      </c>
      <c r="U58" s="17" t="n"/>
      <c r="V58" s="23">
        <f>IF($A58="","",IF(Assumptions!$B$6="","",IFERROR(Assumptions!$B$6,"")))</f>
        <v/>
      </c>
      <c r="W58" s="16" t="n"/>
      <c r="X58" s="19" t="n"/>
      <c r="Y58" s="19" t="n"/>
      <c r="Z58" s="24">
        <f>IF($A58="","",IF(Assumptions!$B$5="","",IFERROR(Assumptions!$B$5,"")))</f>
        <v/>
      </c>
      <c r="AA58" s="23">
        <f>IF($A58="","",IF(OR($G58="",$L58="",$N58="",AND($O58&lt;&gt;"",OR($P58="",$R58="")),AND($P58&lt;&gt;"",$O58=""),AND($S58&lt;&gt;"",$T58="")),"",IFERROR(N($L58)*N($N58)+N($P58)*N($R58)+N($S58)*N($T58)+N($U58)*N($V58)+N($X58)-N($Y58),"")))</f>
        <v/>
      </c>
      <c r="AB58" s="23">
        <f>IF($AA58="","",IF($Z58="","",IFERROR(MAX(0,$AA58)*N($Z58),"")))</f>
        <v/>
      </c>
      <c r="AC58" s="23">
        <f>IF($AA58="","",IF($AB58="","",IFERROR($AA58+$AB58,"")))</f>
        <v/>
      </c>
      <c r="AD58" s="25">
        <f>IF($A58="","",IF(COUNTIF($A$5:$A$104,$A58)&gt;1,"Check duplicate ID",IF($B58="","Check date",IF($D58="","Check customer",IF($E58="","Check site",IF($F58="","Check pest concern",IF($G58="","Check service",IF(OR($M58="",$N58=""),"Check service setup",IF(OR($L58="",N($L58)&lt;=0,N($L58)&gt;Assumptions!$B$8),"Check quantity",IF($H58="","Check technician",IF($I58="","Check route",IF($J58="","Check responsibility",IF($K58="","Check status",IF(AND($O58&lt;&gt;"",OR($P58="",N($P58)&lt;=0,N($P58)&gt;Assumptions!$B$8,$Q58="",$R58="")),"Check product details",IF(AND($O58="",$P58&lt;&gt;""),"Check product selection",IF(AND($S58&lt;&gt;"",OR(N($S58)&lt;0,N($S58)&gt;Assumptions!$B$9,$T58="")),"Check hours",IF(AND($U58&lt;&gt;"",OR(N($U58)&lt;0,N($U58)&gt;Assumptions!$B$10,AND(N($U58)&gt;0,$V58=""))),"Check miles",IF(OR(AND($W58="",$X58&lt;&gt;""),AND($W58&lt;&gt;"",$X58=""),N($X58)&lt;0,N($X58)&gt;Assumptions!$B$11),"Check option details",IF(OR(N($Y58)&lt;0,N($Y58)&gt;Assumptions!$B$7,N($AA58)&lt;0),"Check discount",IF($Z58="","Check tax setting",IF(AND($C58&lt;TODAY(),OR($K58="Draft",$K58="Presented")),"Check validity","Ready for review")))))))))))))))))))))</f>
        <v/>
      </c>
    </row>
    <row r="59">
      <c r="A59" s="13" t="n"/>
      <c r="B59" s="33" t="n"/>
      <c r="C59" s="34">
        <f>IF($B59="","",IFERROR($B59+Assumptions!$B$4,""))</f>
        <v/>
      </c>
      <c r="D59" s="16" t="n"/>
      <c r="E59" s="16" t="n"/>
      <c r="F59" s="16" t="n"/>
      <c r="G59" s="16" t="n"/>
      <c r="H59" s="16" t="n"/>
      <c r="I59" s="16" t="n"/>
      <c r="J59" s="16" t="n"/>
      <c r="K59" s="13" t="n"/>
      <c r="L59" s="17" t="n"/>
      <c r="M59" s="7">
        <f>IF($G59="","",IFERROR(VLOOKUP($G59,Assumptions!$A$15:$C$114,2,FALSE),""))</f>
        <v/>
      </c>
      <c r="N59" s="18">
        <f>IF($G59="","",IFERROR(VLOOKUP($G59,Assumptions!$A$15:$C$114,3,FALSE),""))</f>
        <v/>
      </c>
      <c r="O59" s="16" t="n"/>
      <c r="P59" s="17" t="n"/>
      <c r="Q59" s="7">
        <f>IF($O59="","",IFERROR(VLOOKUP($O59,Assumptions!$D$15:$F$114,2,FALSE),""))</f>
        <v/>
      </c>
      <c r="R59" s="18">
        <f>IF($O59="","",IFERROR(VLOOKUP($O59,Assumptions!$D$15:$F$114,3,FALSE),""))</f>
        <v/>
      </c>
      <c r="S59" s="17" t="n"/>
      <c r="T59" s="18">
        <f>IF($H59="","",IFERROR(VLOOKUP($H59,Assumptions!$G$15:$H$114,2,FALSE),""))</f>
        <v/>
      </c>
      <c r="U59" s="17" t="n"/>
      <c r="V59" s="18">
        <f>IF($A59="","",IF(Assumptions!$B$6="","",IFERROR(Assumptions!$B$6,"")))</f>
        <v/>
      </c>
      <c r="W59" s="16" t="n"/>
      <c r="X59" s="19" t="n"/>
      <c r="Y59" s="19" t="n"/>
      <c r="Z59" s="20">
        <f>IF($A59="","",IF(Assumptions!$B$5="","",IFERROR(Assumptions!$B$5,"")))</f>
        <v/>
      </c>
      <c r="AA59" s="18">
        <f>IF($A59="","",IF(OR($G59="",$L59="",$N59="",AND($O59&lt;&gt;"",OR($P59="",$R59="")),AND($P59&lt;&gt;"",$O59=""),AND($S59&lt;&gt;"",$T59="")),"",IFERROR(N($L59)*N($N59)+N($P59)*N($R59)+N($S59)*N($T59)+N($U59)*N($V59)+N($X59)-N($Y59),"")))</f>
        <v/>
      </c>
      <c r="AB59" s="18">
        <f>IF($AA59="","",IF($Z59="","",IFERROR(MAX(0,$AA59)*N($Z59),"")))</f>
        <v/>
      </c>
      <c r="AC59" s="18">
        <f>IF($AA59="","",IF($AB59="","",IFERROR($AA59+$AB59,"")))</f>
        <v/>
      </c>
      <c r="AD59" s="21">
        <f>IF($A59="","",IF(COUNTIF($A$5:$A$104,$A59)&gt;1,"Check duplicate ID",IF($B59="","Check date",IF($D59="","Check customer",IF($E59="","Check site",IF($F59="","Check pest concern",IF($G59="","Check service",IF(OR($M59="",$N59=""),"Check service setup",IF(OR($L59="",N($L59)&lt;=0,N($L59)&gt;Assumptions!$B$8),"Check quantity",IF($H59="","Check technician",IF($I59="","Check route",IF($J59="","Check responsibility",IF($K59="","Check status",IF(AND($O59&lt;&gt;"",OR($P59="",N($P59)&lt;=0,N($P59)&gt;Assumptions!$B$8,$Q59="",$R59="")),"Check product details",IF(AND($O59="",$P59&lt;&gt;""),"Check product selection",IF(AND($S59&lt;&gt;"",OR(N($S59)&lt;0,N($S59)&gt;Assumptions!$B$9,$T59="")),"Check hours",IF(AND($U59&lt;&gt;"",OR(N($U59)&lt;0,N($U59)&gt;Assumptions!$B$10,AND(N($U59)&gt;0,$V59=""))),"Check miles",IF(OR(AND($W59="",$X59&lt;&gt;""),AND($W59&lt;&gt;"",$X59=""),N($X59)&lt;0,N($X59)&gt;Assumptions!$B$11),"Check option details",IF(OR(N($Y59)&lt;0,N($Y59)&gt;Assumptions!$B$7,N($AA59)&lt;0),"Check discount",IF($Z59="","Check tax setting",IF(AND($C59&lt;TODAY(),OR($K59="Draft",$K59="Presented")),"Check validity","Ready for review")))))))))))))))))))))</f>
        <v/>
      </c>
    </row>
    <row r="60">
      <c r="A60" s="13" t="n"/>
      <c r="B60" s="33" t="n"/>
      <c r="C60" s="35">
        <f>IF($B60="","",IFERROR($B60+Assumptions!$B$4,""))</f>
        <v/>
      </c>
      <c r="D60" s="16" t="n"/>
      <c r="E60" s="16" t="n"/>
      <c r="F60" s="16" t="n"/>
      <c r="G60" s="16" t="n"/>
      <c r="H60" s="16" t="n"/>
      <c r="I60" s="16" t="n"/>
      <c r="J60" s="16" t="n"/>
      <c r="K60" s="13" t="n"/>
      <c r="L60" s="17" t="n"/>
      <c r="M60" s="10">
        <f>IF($G60="","",IFERROR(VLOOKUP($G60,Assumptions!$A$15:$C$114,2,FALSE),""))</f>
        <v/>
      </c>
      <c r="N60" s="23">
        <f>IF($G60="","",IFERROR(VLOOKUP($G60,Assumptions!$A$15:$C$114,3,FALSE),""))</f>
        <v/>
      </c>
      <c r="O60" s="16" t="n"/>
      <c r="P60" s="17" t="n"/>
      <c r="Q60" s="10">
        <f>IF($O60="","",IFERROR(VLOOKUP($O60,Assumptions!$D$15:$F$114,2,FALSE),""))</f>
        <v/>
      </c>
      <c r="R60" s="23">
        <f>IF($O60="","",IFERROR(VLOOKUP($O60,Assumptions!$D$15:$F$114,3,FALSE),""))</f>
        <v/>
      </c>
      <c r="S60" s="17" t="n"/>
      <c r="T60" s="23">
        <f>IF($H60="","",IFERROR(VLOOKUP($H60,Assumptions!$G$15:$H$114,2,FALSE),""))</f>
        <v/>
      </c>
      <c r="U60" s="17" t="n"/>
      <c r="V60" s="23">
        <f>IF($A60="","",IF(Assumptions!$B$6="","",IFERROR(Assumptions!$B$6,"")))</f>
        <v/>
      </c>
      <c r="W60" s="16" t="n"/>
      <c r="X60" s="19" t="n"/>
      <c r="Y60" s="19" t="n"/>
      <c r="Z60" s="24">
        <f>IF($A60="","",IF(Assumptions!$B$5="","",IFERROR(Assumptions!$B$5,"")))</f>
        <v/>
      </c>
      <c r="AA60" s="23">
        <f>IF($A60="","",IF(OR($G60="",$L60="",$N60="",AND($O60&lt;&gt;"",OR($P60="",$R60="")),AND($P60&lt;&gt;"",$O60=""),AND($S60&lt;&gt;"",$T60="")),"",IFERROR(N($L60)*N($N60)+N($P60)*N($R60)+N($S60)*N($T60)+N($U60)*N($V60)+N($X60)-N($Y60),"")))</f>
        <v/>
      </c>
      <c r="AB60" s="23">
        <f>IF($AA60="","",IF($Z60="","",IFERROR(MAX(0,$AA60)*N($Z60),"")))</f>
        <v/>
      </c>
      <c r="AC60" s="23">
        <f>IF($AA60="","",IF($AB60="","",IFERROR($AA60+$AB60,"")))</f>
        <v/>
      </c>
      <c r="AD60" s="25">
        <f>IF($A60="","",IF(COUNTIF($A$5:$A$104,$A60)&gt;1,"Check duplicate ID",IF($B60="","Check date",IF($D60="","Check customer",IF($E60="","Check site",IF($F60="","Check pest concern",IF($G60="","Check service",IF(OR($M60="",$N60=""),"Check service setup",IF(OR($L60="",N($L60)&lt;=0,N($L60)&gt;Assumptions!$B$8),"Check quantity",IF($H60="","Check technician",IF($I60="","Check route",IF($J60="","Check responsibility",IF($K60="","Check status",IF(AND($O60&lt;&gt;"",OR($P60="",N($P60)&lt;=0,N($P60)&gt;Assumptions!$B$8,$Q60="",$R60="")),"Check product details",IF(AND($O60="",$P60&lt;&gt;""),"Check product selection",IF(AND($S60&lt;&gt;"",OR(N($S60)&lt;0,N($S60)&gt;Assumptions!$B$9,$T60="")),"Check hours",IF(AND($U60&lt;&gt;"",OR(N($U60)&lt;0,N($U60)&gt;Assumptions!$B$10,AND(N($U60)&gt;0,$V60=""))),"Check miles",IF(OR(AND($W60="",$X60&lt;&gt;""),AND($W60&lt;&gt;"",$X60=""),N($X60)&lt;0,N($X60)&gt;Assumptions!$B$11),"Check option details",IF(OR(N($Y60)&lt;0,N($Y60)&gt;Assumptions!$B$7,N($AA60)&lt;0),"Check discount",IF($Z60="","Check tax setting",IF(AND($C60&lt;TODAY(),OR($K60="Draft",$K60="Presented")),"Check validity","Ready for review")))))))))))))))))))))</f>
        <v/>
      </c>
    </row>
    <row r="61">
      <c r="A61" s="13" t="n"/>
      <c r="B61" s="33" t="n"/>
      <c r="C61" s="34">
        <f>IF($B61="","",IFERROR($B61+Assumptions!$B$4,""))</f>
        <v/>
      </c>
      <c r="D61" s="16" t="n"/>
      <c r="E61" s="16" t="n"/>
      <c r="F61" s="16" t="n"/>
      <c r="G61" s="16" t="n"/>
      <c r="H61" s="16" t="n"/>
      <c r="I61" s="16" t="n"/>
      <c r="J61" s="16" t="n"/>
      <c r="K61" s="13" t="n"/>
      <c r="L61" s="17" t="n"/>
      <c r="M61" s="7">
        <f>IF($G61="","",IFERROR(VLOOKUP($G61,Assumptions!$A$15:$C$114,2,FALSE),""))</f>
        <v/>
      </c>
      <c r="N61" s="18">
        <f>IF($G61="","",IFERROR(VLOOKUP($G61,Assumptions!$A$15:$C$114,3,FALSE),""))</f>
        <v/>
      </c>
      <c r="O61" s="16" t="n"/>
      <c r="P61" s="17" t="n"/>
      <c r="Q61" s="7">
        <f>IF($O61="","",IFERROR(VLOOKUP($O61,Assumptions!$D$15:$F$114,2,FALSE),""))</f>
        <v/>
      </c>
      <c r="R61" s="18">
        <f>IF($O61="","",IFERROR(VLOOKUP($O61,Assumptions!$D$15:$F$114,3,FALSE),""))</f>
        <v/>
      </c>
      <c r="S61" s="17" t="n"/>
      <c r="T61" s="18">
        <f>IF($H61="","",IFERROR(VLOOKUP($H61,Assumptions!$G$15:$H$114,2,FALSE),""))</f>
        <v/>
      </c>
      <c r="U61" s="17" t="n"/>
      <c r="V61" s="18">
        <f>IF($A61="","",IF(Assumptions!$B$6="","",IFERROR(Assumptions!$B$6,"")))</f>
        <v/>
      </c>
      <c r="W61" s="16" t="n"/>
      <c r="X61" s="19" t="n"/>
      <c r="Y61" s="19" t="n"/>
      <c r="Z61" s="20">
        <f>IF($A61="","",IF(Assumptions!$B$5="","",IFERROR(Assumptions!$B$5,"")))</f>
        <v/>
      </c>
      <c r="AA61" s="18">
        <f>IF($A61="","",IF(OR($G61="",$L61="",$N61="",AND($O61&lt;&gt;"",OR($P61="",$R61="")),AND($P61&lt;&gt;"",$O61=""),AND($S61&lt;&gt;"",$T61="")),"",IFERROR(N($L61)*N($N61)+N($P61)*N($R61)+N($S61)*N($T61)+N($U61)*N($V61)+N($X61)-N($Y61),"")))</f>
        <v/>
      </c>
      <c r="AB61" s="18">
        <f>IF($AA61="","",IF($Z61="","",IFERROR(MAX(0,$AA61)*N($Z61),"")))</f>
        <v/>
      </c>
      <c r="AC61" s="18">
        <f>IF($AA61="","",IF($AB61="","",IFERROR($AA61+$AB61,"")))</f>
        <v/>
      </c>
      <c r="AD61" s="21">
        <f>IF($A61="","",IF(COUNTIF($A$5:$A$104,$A61)&gt;1,"Check duplicate ID",IF($B61="","Check date",IF($D61="","Check customer",IF($E61="","Check site",IF($F61="","Check pest concern",IF($G61="","Check service",IF(OR($M61="",$N61=""),"Check service setup",IF(OR($L61="",N($L61)&lt;=0,N($L61)&gt;Assumptions!$B$8),"Check quantity",IF($H61="","Check technician",IF($I61="","Check route",IF($J61="","Check responsibility",IF($K61="","Check status",IF(AND($O61&lt;&gt;"",OR($P61="",N($P61)&lt;=0,N($P61)&gt;Assumptions!$B$8,$Q61="",$R61="")),"Check product details",IF(AND($O61="",$P61&lt;&gt;""),"Check product selection",IF(AND($S61&lt;&gt;"",OR(N($S61)&lt;0,N($S61)&gt;Assumptions!$B$9,$T61="")),"Check hours",IF(AND($U61&lt;&gt;"",OR(N($U61)&lt;0,N($U61)&gt;Assumptions!$B$10,AND(N($U61)&gt;0,$V61=""))),"Check miles",IF(OR(AND($W61="",$X61&lt;&gt;""),AND($W61&lt;&gt;"",$X61=""),N($X61)&lt;0,N($X61)&gt;Assumptions!$B$11),"Check option details",IF(OR(N($Y61)&lt;0,N($Y61)&gt;Assumptions!$B$7,N($AA61)&lt;0),"Check discount",IF($Z61="","Check tax setting",IF(AND($C61&lt;TODAY(),OR($K61="Draft",$K61="Presented")),"Check validity","Ready for review")))))))))))))))))))))</f>
        <v/>
      </c>
    </row>
    <row r="62">
      <c r="A62" s="13" t="n"/>
      <c r="B62" s="33" t="n"/>
      <c r="C62" s="35">
        <f>IF($B62="","",IFERROR($B62+Assumptions!$B$4,""))</f>
        <v/>
      </c>
      <c r="D62" s="16" t="n"/>
      <c r="E62" s="16" t="n"/>
      <c r="F62" s="16" t="n"/>
      <c r="G62" s="16" t="n"/>
      <c r="H62" s="16" t="n"/>
      <c r="I62" s="16" t="n"/>
      <c r="J62" s="16" t="n"/>
      <c r="K62" s="13" t="n"/>
      <c r="L62" s="17" t="n"/>
      <c r="M62" s="10">
        <f>IF($G62="","",IFERROR(VLOOKUP($G62,Assumptions!$A$15:$C$114,2,FALSE),""))</f>
        <v/>
      </c>
      <c r="N62" s="23">
        <f>IF($G62="","",IFERROR(VLOOKUP($G62,Assumptions!$A$15:$C$114,3,FALSE),""))</f>
        <v/>
      </c>
      <c r="O62" s="16" t="n"/>
      <c r="P62" s="17" t="n"/>
      <c r="Q62" s="10">
        <f>IF($O62="","",IFERROR(VLOOKUP($O62,Assumptions!$D$15:$F$114,2,FALSE),""))</f>
        <v/>
      </c>
      <c r="R62" s="23">
        <f>IF($O62="","",IFERROR(VLOOKUP($O62,Assumptions!$D$15:$F$114,3,FALSE),""))</f>
        <v/>
      </c>
      <c r="S62" s="17" t="n"/>
      <c r="T62" s="23">
        <f>IF($H62="","",IFERROR(VLOOKUP($H62,Assumptions!$G$15:$H$114,2,FALSE),""))</f>
        <v/>
      </c>
      <c r="U62" s="17" t="n"/>
      <c r="V62" s="23">
        <f>IF($A62="","",IF(Assumptions!$B$6="","",IFERROR(Assumptions!$B$6,"")))</f>
        <v/>
      </c>
      <c r="W62" s="16" t="n"/>
      <c r="X62" s="19" t="n"/>
      <c r="Y62" s="19" t="n"/>
      <c r="Z62" s="24">
        <f>IF($A62="","",IF(Assumptions!$B$5="","",IFERROR(Assumptions!$B$5,"")))</f>
        <v/>
      </c>
      <c r="AA62" s="23">
        <f>IF($A62="","",IF(OR($G62="",$L62="",$N62="",AND($O62&lt;&gt;"",OR($P62="",$R62="")),AND($P62&lt;&gt;"",$O62=""),AND($S62&lt;&gt;"",$T62="")),"",IFERROR(N($L62)*N($N62)+N($P62)*N($R62)+N($S62)*N($T62)+N($U62)*N($V62)+N($X62)-N($Y62),"")))</f>
        <v/>
      </c>
      <c r="AB62" s="23">
        <f>IF($AA62="","",IF($Z62="","",IFERROR(MAX(0,$AA62)*N($Z62),"")))</f>
        <v/>
      </c>
      <c r="AC62" s="23">
        <f>IF($AA62="","",IF($AB62="","",IFERROR($AA62+$AB62,"")))</f>
        <v/>
      </c>
      <c r="AD62" s="25">
        <f>IF($A62="","",IF(COUNTIF($A$5:$A$104,$A62)&gt;1,"Check duplicate ID",IF($B62="","Check date",IF($D62="","Check customer",IF($E62="","Check site",IF($F62="","Check pest concern",IF($G62="","Check service",IF(OR($M62="",$N62=""),"Check service setup",IF(OR($L62="",N($L62)&lt;=0,N($L62)&gt;Assumptions!$B$8),"Check quantity",IF($H62="","Check technician",IF($I62="","Check route",IF($J62="","Check responsibility",IF($K62="","Check status",IF(AND($O62&lt;&gt;"",OR($P62="",N($P62)&lt;=0,N($P62)&gt;Assumptions!$B$8,$Q62="",$R62="")),"Check product details",IF(AND($O62="",$P62&lt;&gt;""),"Check product selection",IF(AND($S62&lt;&gt;"",OR(N($S62)&lt;0,N($S62)&gt;Assumptions!$B$9,$T62="")),"Check hours",IF(AND($U62&lt;&gt;"",OR(N($U62)&lt;0,N($U62)&gt;Assumptions!$B$10,AND(N($U62)&gt;0,$V62=""))),"Check miles",IF(OR(AND($W62="",$X62&lt;&gt;""),AND($W62&lt;&gt;"",$X62=""),N($X62)&lt;0,N($X62)&gt;Assumptions!$B$11),"Check option details",IF(OR(N($Y62)&lt;0,N($Y62)&gt;Assumptions!$B$7,N($AA62)&lt;0),"Check discount",IF($Z62="","Check tax setting",IF(AND($C62&lt;TODAY(),OR($K62="Draft",$K62="Presented")),"Check validity","Ready for review")))))))))))))))))))))</f>
        <v/>
      </c>
    </row>
    <row r="63">
      <c r="A63" s="13" t="n"/>
      <c r="B63" s="33" t="n"/>
      <c r="C63" s="34">
        <f>IF($B63="","",IFERROR($B63+Assumptions!$B$4,""))</f>
        <v/>
      </c>
      <c r="D63" s="16" t="n"/>
      <c r="E63" s="16" t="n"/>
      <c r="F63" s="16" t="n"/>
      <c r="G63" s="16" t="n"/>
      <c r="H63" s="16" t="n"/>
      <c r="I63" s="16" t="n"/>
      <c r="J63" s="16" t="n"/>
      <c r="K63" s="13" t="n"/>
      <c r="L63" s="17" t="n"/>
      <c r="M63" s="7">
        <f>IF($G63="","",IFERROR(VLOOKUP($G63,Assumptions!$A$15:$C$114,2,FALSE),""))</f>
        <v/>
      </c>
      <c r="N63" s="18">
        <f>IF($G63="","",IFERROR(VLOOKUP($G63,Assumptions!$A$15:$C$114,3,FALSE),""))</f>
        <v/>
      </c>
      <c r="O63" s="16" t="n"/>
      <c r="P63" s="17" t="n"/>
      <c r="Q63" s="7">
        <f>IF($O63="","",IFERROR(VLOOKUP($O63,Assumptions!$D$15:$F$114,2,FALSE),""))</f>
        <v/>
      </c>
      <c r="R63" s="18">
        <f>IF($O63="","",IFERROR(VLOOKUP($O63,Assumptions!$D$15:$F$114,3,FALSE),""))</f>
        <v/>
      </c>
      <c r="S63" s="17" t="n"/>
      <c r="T63" s="18">
        <f>IF($H63="","",IFERROR(VLOOKUP($H63,Assumptions!$G$15:$H$114,2,FALSE),""))</f>
        <v/>
      </c>
      <c r="U63" s="17" t="n"/>
      <c r="V63" s="18">
        <f>IF($A63="","",IF(Assumptions!$B$6="","",IFERROR(Assumptions!$B$6,"")))</f>
        <v/>
      </c>
      <c r="W63" s="16" t="n"/>
      <c r="X63" s="19" t="n"/>
      <c r="Y63" s="19" t="n"/>
      <c r="Z63" s="20">
        <f>IF($A63="","",IF(Assumptions!$B$5="","",IFERROR(Assumptions!$B$5,"")))</f>
        <v/>
      </c>
      <c r="AA63" s="18">
        <f>IF($A63="","",IF(OR($G63="",$L63="",$N63="",AND($O63&lt;&gt;"",OR($P63="",$R63="")),AND($P63&lt;&gt;"",$O63=""),AND($S63&lt;&gt;"",$T63="")),"",IFERROR(N($L63)*N($N63)+N($P63)*N($R63)+N($S63)*N($T63)+N($U63)*N($V63)+N($X63)-N($Y63),"")))</f>
        <v/>
      </c>
      <c r="AB63" s="18">
        <f>IF($AA63="","",IF($Z63="","",IFERROR(MAX(0,$AA63)*N($Z63),"")))</f>
        <v/>
      </c>
      <c r="AC63" s="18">
        <f>IF($AA63="","",IF($AB63="","",IFERROR($AA63+$AB63,"")))</f>
        <v/>
      </c>
      <c r="AD63" s="21">
        <f>IF($A63="","",IF(COUNTIF($A$5:$A$104,$A63)&gt;1,"Check duplicate ID",IF($B63="","Check date",IF($D63="","Check customer",IF($E63="","Check site",IF($F63="","Check pest concern",IF($G63="","Check service",IF(OR($M63="",$N63=""),"Check service setup",IF(OR($L63="",N($L63)&lt;=0,N($L63)&gt;Assumptions!$B$8),"Check quantity",IF($H63="","Check technician",IF($I63="","Check route",IF($J63="","Check responsibility",IF($K63="","Check status",IF(AND($O63&lt;&gt;"",OR($P63="",N($P63)&lt;=0,N($P63)&gt;Assumptions!$B$8,$Q63="",$R63="")),"Check product details",IF(AND($O63="",$P63&lt;&gt;""),"Check product selection",IF(AND($S63&lt;&gt;"",OR(N($S63)&lt;0,N($S63)&gt;Assumptions!$B$9,$T63="")),"Check hours",IF(AND($U63&lt;&gt;"",OR(N($U63)&lt;0,N($U63)&gt;Assumptions!$B$10,AND(N($U63)&gt;0,$V63=""))),"Check miles",IF(OR(AND($W63="",$X63&lt;&gt;""),AND($W63&lt;&gt;"",$X63=""),N($X63)&lt;0,N($X63)&gt;Assumptions!$B$11),"Check option details",IF(OR(N($Y63)&lt;0,N($Y63)&gt;Assumptions!$B$7,N($AA63)&lt;0),"Check discount",IF($Z63="","Check tax setting",IF(AND($C63&lt;TODAY(),OR($K63="Draft",$K63="Presented")),"Check validity","Ready for review")))))))))))))))))))))</f>
        <v/>
      </c>
    </row>
    <row r="64">
      <c r="A64" s="13" t="n"/>
      <c r="B64" s="33" t="n"/>
      <c r="C64" s="35">
        <f>IF($B64="","",IFERROR($B64+Assumptions!$B$4,""))</f>
        <v/>
      </c>
      <c r="D64" s="16" t="n"/>
      <c r="E64" s="16" t="n"/>
      <c r="F64" s="16" t="n"/>
      <c r="G64" s="16" t="n"/>
      <c r="H64" s="16" t="n"/>
      <c r="I64" s="16" t="n"/>
      <c r="J64" s="16" t="n"/>
      <c r="K64" s="13" t="n"/>
      <c r="L64" s="17" t="n"/>
      <c r="M64" s="10">
        <f>IF($G64="","",IFERROR(VLOOKUP($G64,Assumptions!$A$15:$C$114,2,FALSE),""))</f>
        <v/>
      </c>
      <c r="N64" s="23">
        <f>IF($G64="","",IFERROR(VLOOKUP($G64,Assumptions!$A$15:$C$114,3,FALSE),""))</f>
        <v/>
      </c>
      <c r="O64" s="16" t="n"/>
      <c r="P64" s="17" t="n"/>
      <c r="Q64" s="10">
        <f>IF($O64="","",IFERROR(VLOOKUP($O64,Assumptions!$D$15:$F$114,2,FALSE),""))</f>
        <v/>
      </c>
      <c r="R64" s="23">
        <f>IF($O64="","",IFERROR(VLOOKUP($O64,Assumptions!$D$15:$F$114,3,FALSE),""))</f>
        <v/>
      </c>
      <c r="S64" s="17" t="n"/>
      <c r="T64" s="23">
        <f>IF($H64="","",IFERROR(VLOOKUP($H64,Assumptions!$G$15:$H$114,2,FALSE),""))</f>
        <v/>
      </c>
      <c r="U64" s="17" t="n"/>
      <c r="V64" s="23">
        <f>IF($A64="","",IF(Assumptions!$B$6="","",IFERROR(Assumptions!$B$6,"")))</f>
        <v/>
      </c>
      <c r="W64" s="16" t="n"/>
      <c r="X64" s="19" t="n"/>
      <c r="Y64" s="19" t="n"/>
      <c r="Z64" s="24">
        <f>IF($A64="","",IF(Assumptions!$B$5="","",IFERROR(Assumptions!$B$5,"")))</f>
        <v/>
      </c>
      <c r="AA64" s="23">
        <f>IF($A64="","",IF(OR($G64="",$L64="",$N64="",AND($O64&lt;&gt;"",OR($P64="",$R64="")),AND($P64&lt;&gt;"",$O64=""),AND($S64&lt;&gt;"",$T64="")),"",IFERROR(N($L64)*N($N64)+N($P64)*N($R64)+N($S64)*N($T64)+N($U64)*N($V64)+N($X64)-N($Y64),"")))</f>
        <v/>
      </c>
      <c r="AB64" s="23">
        <f>IF($AA64="","",IF($Z64="","",IFERROR(MAX(0,$AA64)*N($Z64),"")))</f>
        <v/>
      </c>
      <c r="AC64" s="23">
        <f>IF($AA64="","",IF($AB64="","",IFERROR($AA64+$AB64,"")))</f>
        <v/>
      </c>
      <c r="AD64" s="25">
        <f>IF($A64="","",IF(COUNTIF($A$5:$A$104,$A64)&gt;1,"Check duplicate ID",IF($B64="","Check date",IF($D64="","Check customer",IF($E64="","Check site",IF($F64="","Check pest concern",IF($G64="","Check service",IF(OR($M64="",$N64=""),"Check service setup",IF(OR($L64="",N($L64)&lt;=0,N($L64)&gt;Assumptions!$B$8),"Check quantity",IF($H64="","Check technician",IF($I64="","Check route",IF($J64="","Check responsibility",IF($K64="","Check status",IF(AND($O64&lt;&gt;"",OR($P64="",N($P64)&lt;=0,N($P64)&gt;Assumptions!$B$8,$Q64="",$R64="")),"Check product details",IF(AND($O64="",$P64&lt;&gt;""),"Check product selection",IF(AND($S64&lt;&gt;"",OR(N($S64)&lt;0,N($S64)&gt;Assumptions!$B$9,$T64="")),"Check hours",IF(AND($U64&lt;&gt;"",OR(N($U64)&lt;0,N($U64)&gt;Assumptions!$B$10,AND(N($U64)&gt;0,$V64=""))),"Check miles",IF(OR(AND($W64="",$X64&lt;&gt;""),AND($W64&lt;&gt;"",$X64=""),N($X64)&lt;0,N($X64)&gt;Assumptions!$B$11),"Check option details",IF(OR(N($Y64)&lt;0,N($Y64)&gt;Assumptions!$B$7,N($AA64)&lt;0),"Check discount",IF($Z64="","Check tax setting",IF(AND($C64&lt;TODAY(),OR($K64="Draft",$K64="Presented")),"Check validity","Ready for review")))))))))))))))))))))</f>
        <v/>
      </c>
    </row>
    <row r="65">
      <c r="A65" s="13" t="n"/>
      <c r="B65" s="33" t="n"/>
      <c r="C65" s="34">
        <f>IF($B65="","",IFERROR($B65+Assumptions!$B$4,""))</f>
        <v/>
      </c>
      <c r="D65" s="16" t="n"/>
      <c r="E65" s="16" t="n"/>
      <c r="F65" s="16" t="n"/>
      <c r="G65" s="16" t="n"/>
      <c r="H65" s="16" t="n"/>
      <c r="I65" s="16" t="n"/>
      <c r="J65" s="16" t="n"/>
      <c r="K65" s="13" t="n"/>
      <c r="L65" s="17" t="n"/>
      <c r="M65" s="7">
        <f>IF($G65="","",IFERROR(VLOOKUP($G65,Assumptions!$A$15:$C$114,2,FALSE),""))</f>
        <v/>
      </c>
      <c r="N65" s="18">
        <f>IF($G65="","",IFERROR(VLOOKUP($G65,Assumptions!$A$15:$C$114,3,FALSE),""))</f>
        <v/>
      </c>
      <c r="O65" s="16" t="n"/>
      <c r="P65" s="17" t="n"/>
      <c r="Q65" s="7">
        <f>IF($O65="","",IFERROR(VLOOKUP($O65,Assumptions!$D$15:$F$114,2,FALSE),""))</f>
        <v/>
      </c>
      <c r="R65" s="18">
        <f>IF($O65="","",IFERROR(VLOOKUP($O65,Assumptions!$D$15:$F$114,3,FALSE),""))</f>
        <v/>
      </c>
      <c r="S65" s="17" t="n"/>
      <c r="T65" s="18">
        <f>IF($H65="","",IFERROR(VLOOKUP($H65,Assumptions!$G$15:$H$114,2,FALSE),""))</f>
        <v/>
      </c>
      <c r="U65" s="17" t="n"/>
      <c r="V65" s="18">
        <f>IF($A65="","",IF(Assumptions!$B$6="","",IFERROR(Assumptions!$B$6,"")))</f>
        <v/>
      </c>
      <c r="W65" s="16" t="n"/>
      <c r="X65" s="19" t="n"/>
      <c r="Y65" s="19" t="n"/>
      <c r="Z65" s="20">
        <f>IF($A65="","",IF(Assumptions!$B$5="","",IFERROR(Assumptions!$B$5,"")))</f>
        <v/>
      </c>
      <c r="AA65" s="18">
        <f>IF($A65="","",IF(OR($G65="",$L65="",$N65="",AND($O65&lt;&gt;"",OR($P65="",$R65="")),AND($P65&lt;&gt;"",$O65=""),AND($S65&lt;&gt;"",$T65="")),"",IFERROR(N($L65)*N($N65)+N($P65)*N($R65)+N($S65)*N($T65)+N($U65)*N($V65)+N($X65)-N($Y65),"")))</f>
        <v/>
      </c>
      <c r="AB65" s="18">
        <f>IF($AA65="","",IF($Z65="","",IFERROR(MAX(0,$AA65)*N($Z65),"")))</f>
        <v/>
      </c>
      <c r="AC65" s="18">
        <f>IF($AA65="","",IF($AB65="","",IFERROR($AA65+$AB65,"")))</f>
        <v/>
      </c>
      <c r="AD65" s="21">
        <f>IF($A65="","",IF(COUNTIF($A$5:$A$104,$A65)&gt;1,"Check duplicate ID",IF($B65="","Check date",IF($D65="","Check customer",IF($E65="","Check site",IF($F65="","Check pest concern",IF($G65="","Check service",IF(OR($M65="",$N65=""),"Check service setup",IF(OR($L65="",N($L65)&lt;=0,N($L65)&gt;Assumptions!$B$8),"Check quantity",IF($H65="","Check technician",IF($I65="","Check route",IF($J65="","Check responsibility",IF($K65="","Check status",IF(AND($O65&lt;&gt;"",OR($P65="",N($P65)&lt;=0,N($P65)&gt;Assumptions!$B$8,$Q65="",$R65="")),"Check product details",IF(AND($O65="",$P65&lt;&gt;""),"Check product selection",IF(AND($S65&lt;&gt;"",OR(N($S65)&lt;0,N($S65)&gt;Assumptions!$B$9,$T65="")),"Check hours",IF(AND($U65&lt;&gt;"",OR(N($U65)&lt;0,N($U65)&gt;Assumptions!$B$10,AND(N($U65)&gt;0,$V65=""))),"Check miles",IF(OR(AND($W65="",$X65&lt;&gt;""),AND($W65&lt;&gt;"",$X65=""),N($X65)&lt;0,N($X65)&gt;Assumptions!$B$11),"Check option details",IF(OR(N($Y65)&lt;0,N($Y65)&gt;Assumptions!$B$7,N($AA65)&lt;0),"Check discount",IF($Z65="","Check tax setting",IF(AND($C65&lt;TODAY(),OR($K65="Draft",$K65="Presented")),"Check validity","Ready for review")))))))))))))))))))))</f>
        <v/>
      </c>
    </row>
    <row r="66">
      <c r="A66" s="13" t="n"/>
      <c r="B66" s="33" t="n"/>
      <c r="C66" s="35">
        <f>IF($B66="","",IFERROR($B66+Assumptions!$B$4,""))</f>
        <v/>
      </c>
      <c r="D66" s="16" t="n"/>
      <c r="E66" s="16" t="n"/>
      <c r="F66" s="16" t="n"/>
      <c r="G66" s="16" t="n"/>
      <c r="H66" s="16" t="n"/>
      <c r="I66" s="16" t="n"/>
      <c r="J66" s="16" t="n"/>
      <c r="K66" s="13" t="n"/>
      <c r="L66" s="17" t="n"/>
      <c r="M66" s="10">
        <f>IF($G66="","",IFERROR(VLOOKUP($G66,Assumptions!$A$15:$C$114,2,FALSE),""))</f>
        <v/>
      </c>
      <c r="N66" s="23">
        <f>IF($G66="","",IFERROR(VLOOKUP($G66,Assumptions!$A$15:$C$114,3,FALSE),""))</f>
        <v/>
      </c>
      <c r="O66" s="16" t="n"/>
      <c r="P66" s="17" t="n"/>
      <c r="Q66" s="10">
        <f>IF($O66="","",IFERROR(VLOOKUP($O66,Assumptions!$D$15:$F$114,2,FALSE),""))</f>
        <v/>
      </c>
      <c r="R66" s="23">
        <f>IF($O66="","",IFERROR(VLOOKUP($O66,Assumptions!$D$15:$F$114,3,FALSE),""))</f>
        <v/>
      </c>
      <c r="S66" s="17" t="n"/>
      <c r="T66" s="23">
        <f>IF($H66="","",IFERROR(VLOOKUP($H66,Assumptions!$G$15:$H$114,2,FALSE),""))</f>
        <v/>
      </c>
      <c r="U66" s="17" t="n"/>
      <c r="V66" s="23">
        <f>IF($A66="","",IF(Assumptions!$B$6="","",IFERROR(Assumptions!$B$6,"")))</f>
        <v/>
      </c>
      <c r="W66" s="16" t="n"/>
      <c r="X66" s="19" t="n"/>
      <c r="Y66" s="19" t="n"/>
      <c r="Z66" s="24">
        <f>IF($A66="","",IF(Assumptions!$B$5="","",IFERROR(Assumptions!$B$5,"")))</f>
        <v/>
      </c>
      <c r="AA66" s="23">
        <f>IF($A66="","",IF(OR($G66="",$L66="",$N66="",AND($O66&lt;&gt;"",OR($P66="",$R66="")),AND($P66&lt;&gt;"",$O66=""),AND($S66&lt;&gt;"",$T66="")),"",IFERROR(N($L66)*N($N66)+N($P66)*N($R66)+N($S66)*N($T66)+N($U66)*N($V66)+N($X66)-N($Y66),"")))</f>
        <v/>
      </c>
      <c r="AB66" s="23">
        <f>IF($AA66="","",IF($Z66="","",IFERROR(MAX(0,$AA66)*N($Z66),"")))</f>
        <v/>
      </c>
      <c r="AC66" s="23">
        <f>IF($AA66="","",IF($AB66="","",IFERROR($AA66+$AB66,"")))</f>
        <v/>
      </c>
      <c r="AD66" s="25">
        <f>IF($A66="","",IF(COUNTIF($A$5:$A$104,$A66)&gt;1,"Check duplicate ID",IF($B66="","Check date",IF($D66="","Check customer",IF($E66="","Check site",IF($F66="","Check pest concern",IF($G66="","Check service",IF(OR($M66="",$N66=""),"Check service setup",IF(OR($L66="",N($L66)&lt;=0,N($L66)&gt;Assumptions!$B$8),"Check quantity",IF($H66="","Check technician",IF($I66="","Check route",IF($J66="","Check responsibility",IF($K66="","Check status",IF(AND($O66&lt;&gt;"",OR($P66="",N($P66)&lt;=0,N($P66)&gt;Assumptions!$B$8,$Q66="",$R66="")),"Check product details",IF(AND($O66="",$P66&lt;&gt;""),"Check product selection",IF(AND($S66&lt;&gt;"",OR(N($S66)&lt;0,N($S66)&gt;Assumptions!$B$9,$T66="")),"Check hours",IF(AND($U66&lt;&gt;"",OR(N($U66)&lt;0,N($U66)&gt;Assumptions!$B$10,AND(N($U66)&gt;0,$V66=""))),"Check miles",IF(OR(AND($W66="",$X66&lt;&gt;""),AND($W66&lt;&gt;"",$X66=""),N($X66)&lt;0,N($X66)&gt;Assumptions!$B$11),"Check option details",IF(OR(N($Y66)&lt;0,N($Y66)&gt;Assumptions!$B$7,N($AA66)&lt;0),"Check discount",IF($Z66="","Check tax setting",IF(AND($C66&lt;TODAY(),OR($K66="Draft",$K66="Presented")),"Check validity","Ready for review")))))))))))))))))))))</f>
        <v/>
      </c>
    </row>
    <row r="67">
      <c r="A67" s="13" t="n"/>
      <c r="B67" s="33" t="n"/>
      <c r="C67" s="34">
        <f>IF($B67="","",IFERROR($B67+Assumptions!$B$4,""))</f>
        <v/>
      </c>
      <c r="D67" s="16" t="n"/>
      <c r="E67" s="16" t="n"/>
      <c r="F67" s="16" t="n"/>
      <c r="G67" s="16" t="n"/>
      <c r="H67" s="16" t="n"/>
      <c r="I67" s="16" t="n"/>
      <c r="J67" s="16" t="n"/>
      <c r="K67" s="13" t="n"/>
      <c r="L67" s="17" t="n"/>
      <c r="M67" s="7">
        <f>IF($G67="","",IFERROR(VLOOKUP($G67,Assumptions!$A$15:$C$114,2,FALSE),""))</f>
        <v/>
      </c>
      <c r="N67" s="18">
        <f>IF($G67="","",IFERROR(VLOOKUP($G67,Assumptions!$A$15:$C$114,3,FALSE),""))</f>
        <v/>
      </c>
      <c r="O67" s="16" t="n"/>
      <c r="P67" s="17" t="n"/>
      <c r="Q67" s="7">
        <f>IF($O67="","",IFERROR(VLOOKUP($O67,Assumptions!$D$15:$F$114,2,FALSE),""))</f>
        <v/>
      </c>
      <c r="R67" s="18">
        <f>IF($O67="","",IFERROR(VLOOKUP($O67,Assumptions!$D$15:$F$114,3,FALSE),""))</f>
        <v/>
      </c>
      <c r="S67" s="17" t="n"/>
      <c r="T67" s="18">
        <f>IF($H67="","",IFERROR(VLOOKUP($H67,Assumptions!$G$15:$H$114,2,FALSE),""))</f>
        <v/>
      </c>
      <c r="U67" s="17" t="n"/>
      <c r="V67" s="18">
        <f>IF($A67="","",IF(Assumptions!$B$6="","",IFERROR(Assumptions!$B$6,"")))</f>
        <v/>
      </c>
      <c r="W67" s="16" t="n"/>
      <c r="X67" s="19" t="n"/>
      <c r="Y67" s="19" t="n"/>
      <c r="Z67" s="20">
        <f>IF($A67="","",IF(Assumptions!$B$5="","",IFERROR(Assumptions!$B$5,"")))</f>
        <v/>
      </c>
      <c r="AA67" s="18">
        <f>IF($A67="","",IF(OR($G67="",$L67="",$N67="",AND($O67&lt;&gt;"",OR($P67="",$R67="")),AND($P67&lt;&gt;"",$O67=""),AND($S67&lt;&gt;"",$T67="")),"",IFERROR(N($L67)*N($N67)+N($P67)*N($R67)+N($S67)*N($T67)+N($U67)*N($V67)+N($X67)-N($Y67),"")))</f>
        <v/>
      </c>
      <c r="AB67" s="18">
        <f>IF($AA67="","",IF($Z67="","",IFERROR(MAX(0,$AA67)*N($Z67),"")))</f>
        <v/>
      </c>
      <c r="AC67" s="18">
        <f>IF($AA67="","",IF($AB67="","",IFERROR($AA67+$AB67,"")))</f>
        <v/>
      </c>
      <c r="AD67" s="21">
        <f>IF($A67="","",IF(COUNTIF($A$5:$A$104,$A67)&gt;1,"Check duplicate ID",IF($B67="","Check date",IF($D67="","Check customer",IF($E67="","Check site",IF($F67="","Check pest concern",IF($G67="","Check service",IF(OR($M67="",$N67=""),"Check service setup",IF(OR($L67="",N($L67)&lt;=0,N($L67)&gt;Assumptions!$B$8),"Check quantity",IF($H67="","Check technician",IF($I67="","Check route",IF($J67="","Check responsibility",IF($K67="","Check status",IF(AND($O67&lt;&gt;"",OR($P67="",N($P67)&lt;=0,N($P67)&gt;Assumptions!$B$8,$Q67="",$R67="")),"Check product details",IF(AND($O67="",$P67&lt;&gt;""),"Check product selection",IF(AND($S67&lt;&gt;"",OR(N($S67)&lt;0,N($S67)&gt;Assumptions!$B$9,$T67="")),"Check hours",IF(AND($U67&lt;&gt;"",OR(N($U67)&lt;0,N($U67)&gt;Assumptions!$B$10,AND(N($U67)&gt;0,$V67=""))),"Check miles",IF(OR(AND($W67="",$X67&lt;&gt;""),AND($W67&lt;&gt;"",$X67=""),N($X67)&lt;0,N($X67)&gt;Assumptions!$B$11),"Check option details",IF(OR(N($Y67)&lt;0,N($Y67)&gt;Assumptions!$B$7,N($AA67)&lt;0),"Check discount",IF($Z67="","Check tax setting",IF(AND($C67&lt;TODAY(),OR($K67="Draft",$K67="Presented")),"Check validity","Ready for review")))))))))))))))))))))</f>
        <v/>
      </c>
    </row>
    <row r="68">
      <c r="A68" s="13" t="n"/>
      <c r="B68" s="33" t="n"/>
      <c r="C68" s="35">
        <f>IF($B68="","",IFERROR($B68+Assumptions!$B$4,""))</f>
        <v/>
      </c>
      <c r="D68" s="16" t="n"/>
      <c r="E68" s="16" t="n"/>
      <c r="F68" s="16" t="n"/>
      <c r="G68" s="16" t="n"/>
      <c r="H68" s="16" t="n"/>
      <c r="I68" s="16" t="n"/>
      <c r="J68" s="16" t="n"/>
      <c r="K68" s="13" t="n"/>
      <c r="L68" s="17" t="n"/>
      <c r="M68" s="10">
        <f>IF($G68="","",IFERROR(VLOOKUP($G68,Assumptions!$A$15:$C$114,2,FALSE),""))</f>
        <v/>
      </c>
      <c r="N68" s="23">
        <f>IF($G68="","",IFERROR(VLOOKUP($G68,Assumptions!$A$15:$C$114,3,FALSE),""))</f>
        <v/>
      </c>
      <c r="O68" s="16" t="n"/>
      <c r="P68" s="17" t="n"/>
      <c r="Q68" s="10">
        <f>IF($O68="","",IFERROR(VLOOKUP($O68,Assumptions!$D$15:$F$114,2,FALSE),""))</f>
        <v/>
      </c>
      <c r="R68" s="23">
        <f>IF($O68="","",IFERROR(VLOOKUP($O68,Assumptions!$D$15:$F$114,3,FALSE),""))</f>
        <v/>
      </c>
      <c r="S68" s="17" t="n"/>
      <c r="T68" s="23">
        <f>IF($H68="","",IFERROR(VLOOKUP($H68,Assumptions!$G$15:$H$114,2,FALSE),""))</f>
        <v/>
      </c>
      <c r="U68" s="17" t="n"/>
      <c r="V68" s="23">
        <f>IF($A68="","",IF(Assumptions!$B$6="","",IFERROR(Assumptions!$B$6,"")))</f>
        <v/>
      </c>
      <c r="W68" s="16" t="n"/>
      <c r="X68" s="19" t="n"/>
      <c r="Y68" s="19" t="n"/>
      <c r="Z68" s="24">
        <f>IF($A68="","",IF(Assumptions!$B$5="","",IFERROR(Assumptions!$B$5,"")))</f>
        <v/>
      </c>
      <c r="AA68" s="23">
        <f>IF($A68="","",IF(OR($G68="",$L68="",$N68="",AND($O68&lt;&gt;"",OR($P68="",$R68="")),AND($P68&lt;&gt;"",$O68=""),AND($S68&lt;&gt;"",$T68="")),"",IFERROR(N($L68)*N($N68)+N($P68)*N($R68)+N($S68)*N($T68)+N($U68)*N($V68)+N($X68)-N($Y68),"")))</f>
        <v/>
      </c>
      <c r="AB68" s="23">
        <f>IF($AA68="","",IF($Z68="","",IFERROR(MAX(0,$AA68)*N($Z68),"")))</f>
        <v/>
      </c>
      <c r="AC68" s="23">
        <f>IF($AA68="","",IF($AB68="","",IFERROR($AA68+$AB68,"")))</f>
        <v/>
      </c>
      <c r="AD68" s="25">
        <f>IF($A68="","",IF(COUNTIF($A$5:$A$104,$A68)&gt;1,"Check duplicate ID",IF($B68="","Check date",IF($D68="","Check customer",IF($E68="","Check site",IF($F68="","Check pest concern",IF($G68="","Check service",IF(OR($M68="",$N68=""),"Check service setup",IF(OR($L68="",N($L68)&lt;=0,N($L68)&gt;Assumptions!$B$8),"Check quantity",IF($H68="","Check technician",IF($I68="","Check route",IF($J68="","Check responsibility",IF($K68="","Check status",IF(AND($O68&lt;&gt;"",OR($P68="",N($P68)&lt;=0,N($P68)&gt;Assumptions!$B$8,$Q68="",$R68="")),"Check product details",IF(AND($O68="",$P68&lt;&gt;""),"Check product selection",IF(AND($S68&lt;&gt;"",OR(N($S68)&lt;0,N($S68)&gt;Assumptions!$B$9,$T68="")),"Check hours",IF(AND($U68&lt;&gt;"",OR(N($U68)&lt;0,N($U68)&gt;Assumptions!$B$10,AND(N($U68)&gt;0,$V68=""))),"Check miles",IF(OR(AND($W68="",$X68&lt;&gt;""),AND($W68&lt;&gt;"",$X68=""),N($X68)&lt;0,N($X68)&gt;Assumptions!$B$11),"Check option details",IF(OR(N($Y68)&lt;0,N($Y68)&gt;Assumptions!$B$7,N($AA68)&lt;0),"Check discount",IF($Z68="","Check tax setting",IF(AND($C68&lt;TODAY(),OR($K68="Draft",$K68="Presented")),"Check validity","Ready for review")))))))))))))))))))))</f>
        <v/>
      </c>
    </row>
    <row r="69">
      <c r="A69" s="13" t="n"/>
      <c r="B69" s="33" t="n"/>
      <c r="C69" s="34">
        <f>IF($B69="","",IFERROR($B69+Assumptions!$B$4,""))</f>
        <v/>
      </c>
      <c r="D69" s="16" t="n"/>
      <c r="E69" s="16" t="n"/>
      <c r="F69" s="16" t="n"/>
      <c r="G69" s="16" t="n"/>
      <c r="H69" s="16" t="n"/>
      <c r="I69" s="16" t="n"/>
      <c r="J69" s="16" t="n"/>
      <c r="K69" s="13" t="n"/>
      <c r="L69" s="17" t="n"/>
      <c r="M69" s="7">
        <f>IF($G69="","",IFERROR(VLOOKUP($G69,Assumptions!$A$15:$C$114,2,FALSE),""))</f>
        <v/>
      </c>
      <c r="N69" s="18">
        <f>IF($G69="","",IFERROR(VLOOKUP($G69,Assumptions!$A$15:$C$114,3,FALSE),""))</f>
        <v/>
      </c>
      <c r="O69" s="16" t="n"/>
      <c r="P69" s="17" t="n"/>
      <c r="Q69" s="7">
        <f>IF($O69="","",IFERROR(VLOOKUP($O69,Assumptions!$D$15:$F$114,2,FALSE),""))</f>
        <v/>
      </c>
      <c r="R69" s="18">
        <f>IF($O69="","",IFERROR(VLOOKUP($O69,Assumptions!$D$15:$F$114,3,FALSE),""))</f>
        <v/>
      </c>
      <c r="S69" s="17" t="n"/>
      <c r="T69" s="18">
        <f>IF($H69="","",IFERROR(VLOOKUP($H69,Assumptions!$G$15:$H$114,2,FALSE),""))</f>
        <v/>
      </c>
      <c r="U69" s="17" t="n"/>
      <c r="V69" s="18">
        <f>IF($A69="","",IF(Assumptions!$B$6="","",IFERROR(Assumptions!$B$6,"")))</f>
        <v/>
      </c>
      <c r="W69" s="16" t="n"/>
      <c r="X69" s="19" t="n"/>
      <c r="Y69" s="19" t="n"/>
      <c r="Z69" s="20">
        <f>IF($A69="","",IF(Assumptions!$B$5="","",IFERROR(Assumptions!$B$5,"")))</f>
        <v/>
      </c>
      <c r="AA69" s="18">
        <f>IF($A69="","",IF(OR($G69="",$L69="",$N69="",AND($O69&lt;&gt;"",OR($P69="",$R69="")),AND($P69&lt;&gt;"",$O69=""),AND($S69&lt;&gt;"",$T69="")),"",IFERROR(N($L69)*N($N69)+N($P69)*N($R69)+N($S69)*N($T69)+N($U69)*N($V69)+N($X69)-N($Y69),"")))</f>
        <v/>
      </c>
      <c r="AB69" s="18">
        <f>IF($AA69="","",IF($Z69="","",IFERROR(MAX(0,$AA69)*N($Z69),"")))</f>
        <v/>
      </c>
      <c r="AC69" s="18">
        <f>IF($AA69="","",IF($AB69="","",IFERROR($AA69+$AB69,"")))</f>
        <v/>
      </c>
      <c r="AD69" s="21">
        <f>IF($A69="","",IF(COUNTIF($A$5:$A$104,$A69)&gt;1,"Check duplicate ID",IF($B69="","Check date",IF($D69="","Check customer",IF($E69="","Check site",IF($F69="","Check pest concern",IF($G69="","Check service",IF(OR($M69="",$N69=""),"Check service setup",IF(OR($L69="",N($L69)&lt;=0,N($L69)&gt;Assumptions!$B$8),"Check quantity",IF($H69="","Check technician",IF($I69="","Check route",IF($J69="","Check responsibility",IF($K69="","Check status",IF(AND($O69&lt;&gt;"",OR($P69="",N($P69)&lt;=0,N($P69)&gt;Assumptions!$B$8,$Q69="",$R69="")),"Check product details",IF(AND($O69="",$P69&lt;&gt;""),"Check product selection",IF(AND($S69&lt;&gt;"",OR(N($S69)&lt;0,N($S69)&gt;Assumptions!$B$9,$T69="")),"Check hours",IF(AND($U69&lt;&gt;"",OR(N($U69)&lt;0,N($U69)&gt;Assumptions!$B$10,AND(N($U69)&gt;0,$V69=""))),"Check miles",IF(OR(AND($W69="",$X69&lt;&gt;""),AND($W69&lt;&gt;"",$X69=""),N($X69)&lt;0,N($X69)&gt;Assumptions!$B$11),"Check option details",IF(OR(N($Y69)&lt;0,N($Y69)&gt;Assumptions!$B$7,N($AA69)&lt;0),"Check discount",IF($Z69="","Check tax setting",IF(AND($C69&lt;TODAY(),OR($K69="Draft",$K69="Presented")),"Check validity","Ready for review")))))))))))))))))))))</f>
        <v/>
      </c>
    </row>
    <row r="70">
      <c r="A70" s="13" t="n"/>
      <c r="B70" s="33" t="n"/>
      <c r="C70" s="35">
        <f>IF($B70="","",IFERROR($B70+Assumptions!$B$4,""))</f>
        <v/>
      </c>
      <c r="D70" s="16" t="n"/>
      <c r="E70" s="16" t="n"/>
      <c r="F70" s="16" t="n"/>
      <c r="G70" s="16" t="n"/>
      <c r="H70" s="16" t="n"/>
      <c r="I70" s="16" t="n"/>
      <c r="J70" s="16" t="n"/>
      <c r="K70" s="13" t="n"/>
      <c r="L70" s="17" t="n"/>
      <c r="M70" s="10">
        <f>IF($G70="","",IFERROR(VLOOKUP($G70,Assumptions!$A$15:$C$114,2,FALSE),""))</f>
        <v/>
      </c>
      <c r="N70" s="23">
        <f>IF($G70="","",IFERROR(VLOOKUP($G70,Assumptions!$A$15:$C$114,3,FALSE),""))</f>
        <v/>
      </c>
      <c r="O70" s="16" t="n"/>
      <c r="P70" s="17" t="n"/>
      <c r="Q70" s="10">
        <f>IF($O70="","",IFERROR(VLOOKUP($O70,Assumptions!$D$15:$F$114,2,FALSE),""))</f>
        <v/>
      </c>
      <c r="R70" s="23">
        <f>IF($O70="","",IFERROR(VLOOKUP($O70,Assumptions!$D$15:$F$114,3,FALSE),""))</f>
        <v/>
      </c>
      <c r="S70" s="17" t="n"/>
      <c r="T70" s="23">
        <f>IF($H70="","",IFERROR(VLOOKUP($H70,Assumptions!$G$15:$H$114,2,FALSE),""))</f>
        <v/>
      </c>
      <c r="U70" s="17" t="n"/>
      <c r="V70" s="23">
        <f>IF($A70="","",IF(Assumptions!$B$6="","",IFERROR(Assumptions!$B$6,"")))</f>
        <v/>
      </c>
      <c r="W70" s="16" t="n"/>
      <c r="X70" s="19" t="n"/>
      <c r="Y70" s="19" t="n"/>
      <c r="Z70" s="24">
        <f>IF($A70="","",IF(Assumptions!$B$5="","",IFERROR(Assumptions!$B$5,"")))</f>
        <v/>
      </c>
      <c r="AA70" s="23">
        <f>IF($A70="","",IF(OR($G70="",$L70="",$N70="",AND($O70&lt;&gt;"",OR($P70="",$R70="")),AND($P70&lt;&gt;"",$O70=""),AND($S70&lt;&gt;"",$T70="")),"",IFERROR(N($L70)*N($N70)+N($P70)*N($R70)+N($S70)*N($T70)+N($U70)*N($V70)+N($X70)-N($Y70),"")))</f>
        <v/>
      </c>
      <c r="AB70" s="23">
        <f>IF($AA70="","",IF($Z70="","",IFERROR(MAX(0,$AA70)*N($Z70),"")))</f>
        <v/>
      </c>
      <c r="AC70" s="23">
        <f>IF($AA70="","",IF($AB70="","",IFERROR($AA70+$AB70,"")))</f>
        <v/>
      </c>
      <c r="AD70" s="25">
        <f>IF($A70="","",IF(COUNTIF($A$5:$A$104,$A70)&gt;1,"Check duplicate ID",IF($B70="","Check date",IF($D70="","Check customer",IF($E70="","Check site",IF($F70="","Check pest concern",IF($G70="","Check service",IF(OR($M70="",$N70=""),"Check service setup",IF(OR($L70="",N($L70)&lt;=0,N($L70)&gt;Assumptions!$B$8),"Check quantity",IF($H70="","Check technician",IF($I70="","Check route",IF($J70="","Check responsibility",IF($K70="","Check status",IF(AND($O70&lt;&gt;"",OR($P70="",N($P70)&lt;=0,N($P70)&gt;Assumptions!$B$8,$Q70="",$R70="")),"Check product details",IF(AND($O70="",$P70&lt;&gt;""),"Check product selection",IF(AND($S70&lt;&gt;"",OR(N($S70)&lt;0,N($S70)&gt;Assumptions!$B$9,$T70="")),"Check hours",IF(AND($U70&lt;&gt;"",OR(N($U70)&lt;0,N($U70)&gt;Assumptions!$B$10,AND(N($U70)&gt;0,$V70=""))),"Check miles",IF(OR(AND($W70="",$X70&lt;&gt;""),AND($W70&lt;&gt;"",$X70=""),N($X70)&lt;0,N($X70)&gt;Assumptions!$B$11),"Check option details",IF(OR(N($Y70)&lt;0,N($Y70)&gt;Assumptions!$B$7,N($AA70)&lt;0),"Check discount",IF($Z70="","Check tax setting",IF(AND($C70&lt;TODAY(),OR($K70="Draft",$K70="Presented")),"Check validity","Ready for review")))))))))))))))))))))</f>
        <v/>
      </c>
    </row>
    <row r="71">
      <c r="A71" s="13" t="n"/>
      <c r="B71" s="33" t="n"/>
      <c r="C71" s="34">
        <f>IF($B71="","",IFERROR($B71+Assumptions!$B$4,""))</f>
        <v/>
      </c>
      <c r="D71" s="16" t="n"/>
      <c r="E71" s="16" t="n"/>
      <c r="F71" s="16" t="n"/>
      <c r="G71" s="16" t="n"/>
      <c r="H71" s="16" t="n"/>
      <c r="I71" s="16" t="n"/>
      <c r="J71" s="16" t="n"/>
      <c r="K71" s="13" t="n"/>
      <c r="L71" s="17" t="n"/>
      <c r="M71" s="7">
        <f>IF($G71="","",IFERROR(VLOOKUP($G71,Assumptions!$A$15:$C$114,2,FALSE),""))</f>
        <v/>
      </c>
      <c r="N71" s="18">
        <f>IF($G71="","",IFERROR(VLOOKUP($G71,Assumptions!$A$15:$C$114,3,FALSE),""))</f>
        <v/>
      </c>
      <c r="O71" s="16" t="n"/>
      <c r="P71" s="17" t="n"/>
      <c r="Q71" s="7">
        <f>IF($O71="","",IFERROR(VLOOKUP($O71,Assumptions!$D$15:$F$114,2,FALSE),""))</f>
        <v/>
      </c>
      <c r="R71" s="18">
        <f>IF($O71="","",IFERROR(VLOOKUP($O71,Assumptions!$D$15:$F$114,3,FALSE),""))</f>
        <v/>
      </c>
      <c r="S71" s="17" t="n"/>
      <c r="T71" s="18">
        <f>IF($H71="","",IFERROR(VLOOKUP($H71,Assumptions!$G$15:$H$114,2,FALSE),""))</f>
        <v/>
      </c>
      <c r="U71" s="17" t="n"/>
      <c r="V71" s="18">
        <f>IF($A71="","",IF(Assumptions!$B$6="","",IFERROR(Assumptions!$B$6,"")))</f>
        <v/>
      </c>
      <c r="W71" s="16" t="n"/>
      <c r="X71" s="19" t="n"/>
      <c r="Y71" s="19" t="n"/>
      <c r="Z71" s="20">
        <f>IF($A71="","",IF(Assumptions!$B$5="","",IFERROR(Assumptions!$B$5,"")))</f>
        <v/>
      </c>
      <c r="AA71" s="18">
        <f>IF($A71="","",IF(OR($G71="",$L71="",$N71="",AND($O71&lt;&gt;"",OR($P71="",$R71="")),AND($P71&lt;&gt;"",$O71=""),AND($S71&lt;&gt;"",$T71="")),"",IFERROR(N($L71)*N($N71)+N($P71)*N($R71)+N($S71)*N($T71)+N($U71)*N($V71)+N($X71)-N($Y71),"")))</f>
        <v/>
      </c>
      <c r="AB71" s="18">
        <f>IF($AA71="","",IF($Z71="","",IFERROR(MAX(0,$AA71)*N($Z71),"")))</f>
        <v/>
      </c>
      <c r="AC71" s="18">
        <f>IF($AA71="","",IF($AB71="","",IFERROR($AA71+$AB71,"")))</f>
        <v/>
      </c>
      <c r="AD71" s="21">
        <f>IF($A71="","",IF(COUNTIF($A$5:$A$104,$A71)&gt;1,"Check duplicate ID",IF($B71="","Check date",IF($D71="","Check customer",IF($E71="","Check site",IF($F71="","Check pest concern",IF($G71="","Check service",IF(OR($M71="",$N71=""),"Check service setup",IF(OR($L71="",N($L71)&lt;=0,N($L71)&gt;Assumptions!$B$8),"Check quantity",IF($H71="","Check technician",IF($I71="","Check route",IF($J71="","Check responsibility",IF($K71="","Check status",IF(AND($O71&lt;&gt;"",OR($P71="",N($P71)&lt;=0,N($P71)&gt;Assumptions!$B$8,$Q71="",$R71="")),"Check product details",IF(AND($O71="",$P71&lt;&gt;""),"Check product selection",IF(AND($S71&lt;&gt;"",OR(N($S71)&lt;0,N($S71)&gt;Assumptions!$B$9,$T71="")),"Check hours",IF(AND($U71&lt;&gt;"",OR(N($U71)&lt;0,N($U71)&gt;Assumptions!$B$10,AND(N($U71)&gt;0,$V71=""))),"Check miles",IF(OR(AND($W71="",$X71&lt;&gt;""),AND($W71&lt;&gt;"",$X71=""),N($X71)&lt;0,N($X71)&gt;Assumptions!$B$11),"Check option details",IF(OR(N($Y71)&lt;0,N($Y71)&gt;Assumptions!$B$7,N($AA71)&lt;0),"Check discount",IF($Z71="","Check tax setting",IF(AND($C71&lt;TODAY(),OR($K71="Draft",$K71="Presented")),"Check validity","Ready for review")))))))))))))))))))))</f>
        <v/>
      </c>
    </row>
    <row r="72">
      <c r="A72" s="13" t="n"/>
      <c r="B72" s="33" t="n"/>
      <c r="C72" s="35">
        <f>IF($B72="","",IFERROR($B72+Assumptions!$B$4,""))</f>
        <v/>
      </c>
      <c r="D72" s="16" t="n"/>
      <c r="E72" s="16" t="n"/>
      <c r="F72" s="16" t="n"/>
      <c r="G72" s="16" t="n"/>
      <c r="H72" s="16" t="n"/>
      <c r="I72" s="16" t="n"/>
      <c r="J72" s="16" t="n"/>
      <c r="K72" s="13" t="n"/>
      <c r="L72" s="17" t="n"/>
      <c r="M72" s="10">
        <f>IF($G72="","",IFERROR(VLOOKUP($G72,Assumptions!$A$15:$C$114,2,FALSE),""))</f>
        <v/>
      </c>
      <c r="N72" s="23">
        <f>IF($G72="","",IFERROR(VLOOKUP($G72,Assumptions!$A$15:$C$114,3,FALSE),""))</f>
        <v/>
      </c>
      <c r="O72" s="16" t="n"/>
      <c r="P72" s="17" t="n"/>
      <c r="Q72" s="10">
        <f>IF($O72="","",IFERROR(VLOOKUP($O72,Assumptions!$D$15:$F$114,2,FALSE),""))</f>
        <v/>
      </c>
      <c r="R72" s="23">
        <f>IF($O72="","",IFERROR(VLOOKUP($O72,Assumptions!$D$15:$F$114,3,FALSE),""))</f>
        <v/>
      </c>
      <c r="S72" s="17" t="n"/>
      <c r="T72" s="23">
        <f>IF($H72="","",IFERROR(VLOOKUP($H72,Assumptions!$G$15:$H$114,2,FALSE),""))</f>
        <v/>
      </c>
      <c r="U72" s="17" t="n"/>
      <c r="V72" s="23">
        <f>IF($A72="","",IF(Assumptions!$B$6="","",IFERROR(Assumptions!$B$6,"")))</f>
        <v/>
      </c>
      <c r="W72" s="16" t="n"/>
      <c r="X72" s="19" t="n"/>
      <c r="Y72" s="19" t="n"/>
      <c r="Z72" s="24">
        <f>IF($A72="","",IF(Assumptions!$B$5="","",IFERROR(Assumptions!$B$5,"")))</f>
        <v/>
      </c>
      <c r="AA72" s="23">
        <f>IF($A72="","",IF(OR($G72="",$L72="",$N72="",AND($O72&lt;&gt;"",OR($P72="",$R72="")),AND($P72&lt;&gt;"",$O72=""),AND($S72&lt;&gt;"",$T72="")),"",IFERROR(N($L72)*N($N72)+N($P72)*N($R72)+N($S72)*N($T72)+N($U72)*N($V72)+N($X72)-N($Y72),"")))</f>
        <v/>
      </c>
      <c r="AB72" s="23">
        <f>IF($AA72="","",IF($Z72="","",IFERROR(MAX(0,$AA72)*N($Z72),"")))</f>
        <v/>
      </c>
      <c r="AC72" s="23">
        <f>IF($AA72="","",IF($AB72="","",IFERROR($AA72+$AB72,"")))</f>
        <v/>
      </c>
      <c r="AD72" s="25">
        <f>IF($A72="","",IF(COUNTIF($A$5:$A$104,$A72)&gt;1,"Check duplicate ID",IF($B72="","Check date",IF($D72="","Check customer",IF($E72="","Check site",IF($F72="","Check pest concern",IF($G72="","Check service",IF(OR($M72="",$N72=""),"Check service setup",IF(OR($L72="",N($L72)&lt;=0,N($L72)&gt;Assumptions!$B$8),"Check quantity",IF($H72="","Check technician",IF($I72="","Check route",IF($J72="","Check responsibility",IF($K72="","Check status",IF(AND($O72&lt;&gt;"",OR($P72="",N($P72)&lt;=0,N($P72)&gt;Assumptions!$B$8,$Q72="",$R72="")),"Check product details",IF(AND($O72="",$P72&lt;&gt;""),"Check product selection",IF(AND($S72&lt;&gt;"",OR(N($S72)&lt;0,N($S72)&gt;Assumptions!$B$9,$T72="")),"Check hours",IF(AND($U72&lt;&gt;"",OR(N($U72)&lt;0,N($U72)&gt;Assumptions!$B$10,AND(N($U72)&gt;0,$V72=""))),"Check miles",IF(OR(AND($W72="",$X72&lt;&gt;""),AND($W72&lt;&gt;"",$X72=""),N($X72)&lt;0,N($X72)&gt;Assumptions!$B$11),"Check option details",IF(OR(N($Y72)&lt;0,N($Y72)&gt;Assumptions!$B$7,N($AA72)&lt;0),"Check discount",IF($Z72="","Check tax setting",IF(AND($C72&lt;TODAY(),OR($K72="Draft",$K72="Presented")),"Check validity","Ready for review")))))))))))))))))))))</f>
        <v/>
      </c>
    </row>
    <row r="73">
      <c r="A73" s="13" t="n"/>
      <c r="B73" s="33" t="n"/>
      <c r="C73" s="34">
        <f>IF($B73="","",IFERROR($B73+Assumptions!$B$4,""))</f>
        <v/>
      </c>
      <c r="D73" s="16" t="n"/>
      <c r="E73" s="16" t="n"/>
      <c r="F73" s="16" t="n"/>
      <c r="G73" s="16" t="n"/>
      <c r="H73" s="16" t="n"/>
      <c r="I73" s="16" t="n"/>
      <c r="J73" s="16" t="n"/>
      <c r="K73" s="13" t="n"/>
      <c r="L73" s="17" t="n"/>
      <c r="M73" s="7">
        <f>IF($G73="","",IFERROR(VLOOKUP($G73,Assumptions!$A$15:$C$114,2,FALSE),""))</f>
        <v/>
      </c>
      <c r="N73" s="18">
        <f>IF($G73="","",IFERROR(VLOOKUP($G73,Assumptions!$A$15:$C$114,3,FALSE),""))</f>
        <v/>
      </c>
      <c r="O73" s="16" t="n"/>
      <c r="P73" s="17" t="n"/>
      <c r="Q73" s="7">
        <f>IF($O73="","",IFERROR(VLOOKUP($O73,Assumptions!$D$15:$F$114,2,FALSE),""))</f>
        <v/>
      </c>
      <c r="R73" s="18">
        <f>IF($O73="","",IFERROR(VLOOKUP($O73,Assumptions!$D$15:$F$114,3,FALSE),""))</f>
        <v/>
      </c>
      <c r="S73" s="17" t="n"/>
      <c r="T73" s="18">
        <f>IF($H73="","",IFERROR(VLOOKUP($H73,Assumptions!$G$15:$H$114,2,FALSE),""))</f>
        <v/>
      </c>
      <c r="U73" s="17" t="n"/>
      <c r="V73" s="18">
        <f>IF($A73="","",IF(Assumptions!$B$6="","",IFERROR(Assumptions!$B$6,"")))</f>
        <v/>
      </c>
      <c r="W73" s="16" t="n"/>
      <c r="X73" s="19" t="n"/>
      <c r="Y73" s="19" t="n"/>
      <c r="Z73" s="20">
        <f>IF($A73="","",IF(Assumptions!$B$5="","",IFERROR(Assumptions!$B$5,"")))</f>
        <v/>
      </c>
      <c r="AA73" s="18">
        <f>IF($A73="","",IF(OR($G73="",$L73="",$N73="",AND($O73&lt;&gt;"",OR($P73="",$R73="")),AND($P73&lt;&gt;"",$O73=""),AND($S73&lt;&gt;"",$T73="")),"",IFERROR(N($L73)*N($N73)+N($P73)*N($R73)+N($S73)*N($T73)+N($U73)*N($V73)+N($X73)-N($Y73),"")))</f>
        <v/>
      </c>
      <c r="AB73" s="18">
        <f>IF($AA73="","",IF($Z73="","",IFERROR(MAX(0,$AA73)*N($Z73),"")))</f>
        <v/>
      </c>
      <c r="AC73" s="18">
        <f>IF($AA73="","",IF($AB73="","",IFERROR($AA73+$AB73,"")))</f>
        <v/>
      </c>
      <c r="AD73" s="21">
        <f>IF($A73="","",IF(COUNTIF($A$5:$A$104,$A73)&gt;1,"Check duplicate ID",IF($B73="","Check date",IF($D73="","Check customer",IF($E73="","Check site",IF($F73="","Check pest concern",IF($G73="","Check service",IF(OR($M73="",$N73=""),"Check service setup",IF(OR($L73="",N($L73)&lt;=0,N($L73)&gt;Assumptions!$B$8),"Check quantity",IF($H73="","Check technician",IF($I73="","Check route",IF($J73="","Check responsibility",IF($K73="","Check status",IF(AND($O73&lt;&gt;"",OR($P73="",N($P73)&lt;=0,N($P73)&gt;Assumptions!$B$8,$Q73="",$R73="")),"Check product details",IF(AND($O73="",$P73&lt;&gt;""),"Check product selection",IF(AND($S73&lt;&gt;"",OR(N($S73)&lt;0,N($S73)&gt;Assumptions!$B$9,$T73="")),"Check hours",IF(AND($U73&lt;&gt;"",OR(N($U73)&lt;0,N($U73)&gt;Assumptions!$B$10,AND(N($U73)&gt;0,$V73=""))),"Check miles",IF(OR(AND($W73="",$X73&lt;&gt;""),AND($W73&lt;&gt;"",$X73=""),N($X73)&lt;0,N($X73)&gt;Assumptions!$B$11),"Check option details",IF(OR(N($Y73)&lt;0,N($Y73)&gt;Assumptions!$B$7,N($AA73)&lt;0),"Check discount",IF($Z73="","Check tax setting",IF(AND($C73&lt;TODAY(),OR($K73="Draft",$K73="Presented")),"Check validity","Ready for review")))))))))))))))))))))</f>
        <v/>
      </c>
    </row>
    <row r="74">
      <c r="A74" s="13" t="n"/>
      <c r="B74" s="33" t="n"/>
      <c r="C74" s="35">
        <f>IF($B74="","",IFERROR($B74+Assumptions!$B$4,""))</f>
        <v/>
      </c>
      <c r="D74" s="16" t="n"/>
      <c r="E74" s="16" t="n"/>
      <c r="F74" s="16" t="n"/>
      <c r="G74" s="16" t="n"/>
      <c r="H74" s="16" t="n"/>
      <c r="I74" s="16" t="n"/>
      <c r="J74" s="16" t="n"/>
      <c r="K74" s="13" t="n"/>
      <c r="L74" s="17" t="n"/>
      <c r="M74" s="10">
        <f>IF($G74="","",IFERROR(VLOOKUP($G74,Assumptions!$A$15:$C$114,2,FALSE),""))</f>
        <v/>
      </c>
      <c r="N74" s="23">
        <f>IF($G74="","",IFERROR(VLOOKUP($G74,Assumptions!$A$15:$C$114,3,FALSE),""))</f>
        <v/>
      </c>
      <c r="O74" s="16" t="n"/>
      <c r="P74" s="17" t="n"/>
      <c r="Q74" s="10">
        <f>IF($O74="","",IFERROR(VLOOKUP($O74,Assumptions!$D$15:$F$114,2,FALSE),""))</f>
        <v/>
      </c>
      <c r="R74" s="23">
        <f>IF($O74="","",IFERROR(VLOOKUP($O74,Assumptions!$D$15:$F$114,3,FALSE),""))</f>
        <v/>
      </c>
      <c r="S74" s="17" t="n"/>
      <c r="T74" s="23">
        <f>IF($H74="","",IFERROR(VLOOKUP($H74,Assumptions!$G$15:$H$114,2,FALSE),""))</f>
        <v/>
      </c>
      <c r="U74" s="17" t="n"/>
      <c r="V74" s="23">
        <f>IF($A74="","",IF(Assumptions!$B$6="","",IFERROR(Assumptions!$B$6,"")))</f>
        <v/>
      </c>
      <c r="W74" s="16" t="n"/>
      <c r="X74" s="19" t="n"/>
      <c r="Y74" s="19" t="n"/>
      <c r="Z74" s="24">
        <f>IF($A74="","",IF(Assumptions!$B$5="","",IFERROR(Assumptions!$B$5,"")))</f>
        <v/>
      </c>
      <c r="AA74" s="23">
        <f>IF($A74="","",IF(OR($G74="",$L74="",$N74="",AND($O74&lt;&gt;"",OR($P74="",$R74="")),AND($P74&lt;&gt;"",$O74=""),AND($S74&lt;&gt;"",$T74="")),"",IFERROR(N($L74)*N($N74)+N($P74)*N($R74)+N($S74)*N($T74)+N($U74)*N($V74)+N($X74)-N($Y74),"")))</f>
        <v/>
      </c>
      <c r="AB74" s="23">
        <f>IF($AA74="","",IF($Z74="","",IFERROR(MAX(0,$AA74)*N($Z74),"")))</f>
        <v/>
      </c>
      <c r="AC74" s="23">
        <f>IF($AA74="","",IF($AB74="","",IFERROR($AA74+$AB74,"")))</f>
        <v/>
      </c>
      <c r="AD74" s="25">
        <f>IF($A74="","",IF(COUNTIF($A$5:$A$104,$A74)&gt;1,"Check duplicate ID",IF($B74="","Check date",IF($D74="","Check customer",IF($E74="","Check site",IF($F74="","Check pest concern",IF($G74="","Check service",IF(OR($M74="",$N74=""),"Check service setup",IF(OR($L74="",N($L74)&lt;=0,N($L74)&gt;Assumptions!$B$8),"Check quantity",IF($H74="","Check technician",IF($I74="","Check route",IF($J74="","Check responsibility",IF($K74="","Check status",IF(AND($O74&lt;&gt;"",OR($P74="",N($P74)&lt;=0,N($P74)&gt;Assumptions!$B$8,$Q74="",$R74="")),"Check product details",IF(AND($O74="",$P74&lt;&gt;""),"Check product selection",IF(AND($S74&lt;&gt;"",OR(N($S74)&lt;0,N($S74)&gt;Assumptions!$B$9,$T74="")),"Check hours",IF(AND($U74&lt;&gt;"",OR(N($U74)&lt;0,N($U74)&gt;Assumptions!$B$10,AND(N($U74)&gt;0,$V74=""))),"Check miles",IF(OR(AND($W74="",$X74&lt;&gt;""),AND($W74&lt;&gt;"",$X74=""),N($X74)&lt;0,N($X74)&gt;Assumptions!$B$11),"Check option details",IF(OR(N($Y74)&lt;0,N($Y74)&gt;Assumptions!$B$7,N($AA74)&lt;0),"Check discount",IF($Z74="","Check tax setting",IF(AND($C74&lt;TODAY(),OR($K74="Draft",$K74="Presented")),"Check validity","Ready for review")))))))))))))))))))))</f>
        <v/>
      </c>
    </row>
    <row r="75">
      <c r="A75" s="13" t="n"/>
      <c r="B75" s="33" t="n"/>
      <c r="C75" s="34">
        <f>IF($B75="","",IFERROR($B75+Assumptions!$B$4,""))</f>
        <v/>
      </c>
      <c r="D75" s="16" t="n"/>
      <c r="E75" s="16" t="n"/>
      <c r="F75" s="16" t="n"/>
      <c r="G75" s="16" t="n"/>
      <c r="H75" s="16" t="n"/>
      <c r="I75" s="16" t="n"/>
      <c r="J75" s="16" t="n"/>
      <c r="K75" s="13" t="n"/>
      <c r="L75" s="17" t="n"/>
      <c r="M75" s="7">
        <f>IF($G75="","",IFERROR(VLOOKUP($G75,Assumptions!$A$15:$C$114,2,FALSE),""))</f>
        <v/>
      </c>
      <c r="N75" s="18">
        <f>IF($G75="","",IFERROR(VLOOKUP($G75,Assumptions!$A$15:$C$114,3,FALSE),""))</f>
        <v/>
      </c>
      <c r="O75" s="16" t="n"/>
      <c r="P75" s="17" t="n"/>
      <c r="Q75" s="7">
        <f>IF($O75="","",IFERROR(VLOOKUP($O75,Assumptions!$D$15:$F$114,2,FALSE),""))</f>
        <v/>
      </c>
      <c r="R75" s="18">
        <f>IF($O75="","",IFERROR(VLOOKUP($O75,Assumptions!$D$15:$F$114,3,FALSE),""))</f>
        <v/>
      </c>
      <c r="S75" s="17" t="n"/>
      <c r="T75" s="18">
        <f>IF($H75="","",IFERROR(VLOOKUP($H75,Assumptions!$G$15:$H$114,2,FALSE),""))</f>
        <v/>
      </c>
      <c r="U75" s="17" t="n"/>
      <c r="V75" s="18">
        <f>IF($A75="","",IF(Assumptions!$B$6="","",IFERROR(Assumptions!$B$6,"")))</f>
        <v/>
      </c>
      <c r="W75" s="16" t="n"/>
      <c r="X75" s="19" t="n"/>
      <c r="Y75" s="19" t="n"/>
      <c r="Z75" s="20">
        <f>IF($A75="","",IF(Assumptions!$B$5="","",IFERROR(Assumptions!$B$5,"")))</f>
        <v/>
      </c>
      <c r="AA75" s="18">
        <f>IF($A75="","",IF(OR($G75="",$L75="",$N75="",AND($O75&lt;&gt;"",OR($P75="",$R75="")),AND($P75&lt;&gt;"",$O75=""),AND($S75&lt;&gt;"",$T75="")),"",IFERROR(N($L75)*N($N75)+N($P75)*N($R75)+N($S75)*N($T75)+N($U75)*N($V75)+N($X75)-N($Y75),"")))</f>
        <v/>
      </c>
      <c r="AB75" s="18">
        <f>IF($AA75="","",IF($Z75="","",IFERROR(MAX(0,$AA75)*N($Z75),"")))</f>
        <v/>
      </c>
      <c r="AC75" s="18">
        <f>IF($AA75="","",IF($AB75="","",IFERROR($AA75+$AB75,"")))</f>
        <v/>
      </c>
      <c r="AD75" s="21">
        <f>IF($A75="","",IF(COUNTIF($A$5:$A$104,$A75)&gt;1,"Check duplicate ID",IF($B75="","Check date",IF($D75="","Check customer",IF($E75="","Check site",IF($F75="","Check pest concern",IF($G75="","Check service",IF(OR($M75="",$N75=""),"Check service setup",IF(OR($L75="",N($L75)&lt;=0,N($L75)&gt;Assumptions!$B$8),"Check quantity",IF($H75="","Check technician",IF($I75="","Check route",IF($J75="","Check responsibility",IF($K75="","Check status",IF(AND($O75&lt;&gt;"",OR($P75="",N($P75)&lt;=0,N($P75)&gt;Assumptions!$B$8,$Q75="",$R75="")),"Check product details",IF(AND($O75="",$P75&lt;&gt;""),"Check product selection",IF(AND($S75&lt;&gt;"",OR(N($S75)&lt;0,N($S75)&gt;Assumptions!$B$9,$T75="")),"Check hours",IF(AND($U75&lt;&gt;"",OR(N($U75)&lt;0,N($U75)&gt;Assumptions!$B$10,AND(N($U75)&gt;0,$V75=""))),"Check miles",IF(OR(AND($W75="",$X75&lt;&gt;""),AND($W75&lt;&gt;"",$X75=""),N($X75)&lt;0,N($X75)&gt;Assumptions!$B$11),"Check option details",IF(OR(N($Y75)&lt;0,N($Y75)&gt;Assumptions!$B$7,N($AA75)&lt;0),"Check discount",IF($Z75="","Check tax setting",IF(AND($C75&lt;TODAY(),OR($K75="Draft",$K75="Presented")),"Check validity","Ready for review")))))))))))))))))))))</f>
        <v/>
      </c>
    </row>
    <row r="76">
      <c r="A76" s="13" t="n"/>
      <c r="B76" s="33" t="n"/>
      <c r="C76" s="35">
        <f>IF($B76="","",IFERROR($B76+Assumptions!$B$4,""))</f>
        <v/>
      </c>
      <c r="D76" s="16" t="n"/>
      <c r="E76" s="16" t="n"/>
      <c r="F76" s="16" t="n"/>
      <c r="G76" s="16" t="n"/>
      <c r="H76" s="16" t="n"/>
      <c r="I76" s="16" t="n"/>
      <c r="J76" s="16" t="n"/>
      <c r="K76" s="13" t="n"/>
      <c r="L76" s="17" t="n"/>
      <c r="M76" s="10">
        <f>IF($G76="","",IFERROR(VLOOKUP($G76,Assumptions!$A$15:$C$114,2,FALSE),""))</f>
        <v/>
      </c>
      <c r="N76" s="23">
        <f>IF($G76="","",IFERROR(VLOOKUP($G76,Assumptions!$A$15:$C$114,3,FALSE),""))</f>
        <v/>
      </c>
      <c r="O76" s="16" t="n"/>
      <c r="P76" s="17" t="n"/>
      <c r="Q76" s="10">
        <f>IF($O76="","",IFERROR(VLOOKUP($O76,Assumptions!$D$15:$F$114,2,FALSE),""))</f>
        <v/>
      </c>
      <c r="R76" s="23">
        <f>IF($O76="","",IFERROR(VLOOKUP($O76,Assumptions!$D$15:$F$114,3,FALSE),""))</f>
        <v/>
      </c>
      <c r="S76" s="17" t="n"/>
      <c r="T76" s="23">
        <f>IF($H76="","",IFERROR(VLOOKUP($H76,Assumptions!$G$15:$H$114,2,FALSE),""))</f>
        <v/>
      </c>
      <c r="U76" s="17" t="n"/>
      <c r="V76" s="23">
        <f>IF($A76="","",IF(Assumptions!$B$6="","",IFERROR(Assumptions!$B$6,"")))</f>
        <v/>
      </c>
      <c r="W76" s="16" t="n"/>
      <c r="X76" s="19" t="n"/>
      <c r="Y76" s="19" t="n"/>
      <c r="Z76" s="24">
        <f>IF($A76="","",IF(Assumptions!$B$5="","",IFERROR(Assumptions!$B$5,"")))</f>
        <v/>
      </c>
      <c r="AA76" s="23">
        <f>IF($A76="","",IF(OR($G76="",$L76="",$N76="",AND($O76&lt;&gt;"",OR($P76="",$R76="")),AND($P76&lt;&gt;"",$O76=""),AND($S76&lt;&gt;"",$T76="")),"",IFERROR(N($L76)*N($N76)+N($P76)*N($R76)+N($S76)*N($T76)+N($U76)*N($V76)+N($X76)-N($Y76),"")))</f>
        <v/>
      </c>
      <c r="AB76" s="23">
        <f>IF($AA76="","",IF($Z76="","",IFERROR(MAX(0,$AA76)*N($Z76),"")))</f>
        <v/>
      </c>
      <c r="AC76" s="23">
        <f>IF($AA76="","",IF($AB76="","",IFERROR($AA76+$AB76,"")))</f>
        <v/>
      </c>
      <c r="AD76" s="25">
        <f>IF($A76="","",IF(COUNTIF($A$5:$A$104,$A76)&gt;1,"Check duplicate ID",IF($B76="","Check date",IF($D76="","Check customer",IF($E76="","Check site",IF($F76="","Check pest concern",IF($G76="","Check service",IF(OR($M76="",$N76=""),"Check service setup",IF(OR($L76="",N($L76)&lt;=0,N($L76)&gt;Assumptions!$B$8),"Check quantity",IF($H76="","Check technician",IF($I76="","Check route",IF($J76="","Check responsibility",IF($K76="","Check status",IF(AND($O76&lt;&gt;"",OR($P76="",N($P76)&lt;=0,N($P76)&gt;Assumptions!$B$8,$Q76="",$R76="")),"Check product details",IF(AND($O76="",$P76&lt;&gt;""),"Check product selection",IF(AND($S76&lt;&gt;"",OR(N($S76)&lt;0,N($S76)&gt;Assumptions!$B$9,$T76="")),"Check hours",IF(AND($U76&lt;&gt;"",OR(N($U76)&lt;0,N($U76)&gt;Assumptions!$B$10,AND(N($U76)&gt;0,$V76=""))),"Check miles",IF(OR(AND($W76="",$X76&lt;&gt;""),AND($W76&lt;&gt;"",$X76=""),N($X76)&lt;0,N($X76)&gt;Assumptions!$B$11),"Check option details",IF(OR(N($Y76)&lt;0,N($Y76)&gt;Assumptions!$B$7,N($AA76)&lt;0),"Check discount",IF($Z76="","Check tax setting",IF(AND($C76&lt;TODAY(),OR($K76="Draft",$K76="Presented")),"Check validity","Ready for review")))))))))))))))))))))</f>
        <v/>
      </c>
    </row>
    <row r="77">
      <c r="A77" s="13" t="n"/>
      <c r="B77" s="33" t="n"/>
      <c r="C77" s="34">
        <f>IF($B77="","",IFERROR($B77+Assumptions!$B$4,""))</f>
        <v/>
      </c>
      <c r="D77" s="16" t="n"/>
      <c r="E77" s="16" t="n"/>
      <c r="F77" s="16" t="n"/>
      <c r="G77" s="16" t="n"/>
      <c r="H77" s="16" t="n"/>
      <c r="I77" s="16" t="n"/>
      <c r="J77" s="16" t="n"/>
      <c r="K77" s="13" t="n"/>
      <c r="L77" s="17" t="n"/>
      <c r="M77" s="7">
        <f>IF($G77="","",IFERROR(VLOOKUP($G77,Assumptions!$A$15:$C$114,2,FALSE),""))</f>
        <v/>
      </c>
      <c r="N77" s="18">
        <f>IF($G77="","",IFERROR(VLOOKUP($G77,Assumptions!$A$15:$C$114,3,FALSE),""))</f>
        <v/>
      </c>
      <c r="O77" s="16" t="n"/>
      <c r="P77" s="17" t="n"/>
      <c r="Q77" s="7">
        <f>IF($O77="","",IFERROR(VLOOKUP($O77,Assumptions!$D$15:$F$114,2,FALSE),""))</f>
        <v/>
      </c>
      <c r="R77" s="18">
        <f>IF($O77="","",IFERROR(VLOOKUP($O77,Assumptions!$D$15:$F$114,3,FALSE),""))</f>
        <v/>
      </c>
      <c r="S77" s="17" t="n"/>
      <c r="T77" s="18">
        <f>IF($H77="","",IFERROR(VLOOKUP($H77,Assumptions!$G$15:$H$114,2,FALSE),""))</f>
        <v/>
      </c>
      <c r="U77" s="17" t="n"/>
      <c r="V77" s="18">
        <f>IF($A77="","",IF(Assumptions!$B$6="","",IFERROR(Assumptions!$B$6,"")))</f>
        <v/>
      </c>
      <c r="W77" s="16" t="n"/>
      <c r="X77" s="19" t="n"/>
      <c r="Y77" s="19" t="n"/>
      <c r="Z77" s="20">
        <f>IF($A77="","",IF(Assumptions!$B$5="","",IFERROR(Assumptions!$B$5,"")))</f>
        <v/>
      </c>
      <c r="AA77" s="18">
        <f>IF($A77="","",IF(OR($G77="",$L77="",$N77="",AND($O77&lt;&gt;"",OR($P77="",$R77="")),AND($P77&lt;&gt;"",$O77=""),AND($S77&lt;&gt;"",$T77="")),"",IFERROR(N($L77)*N($N77)+N($P77)*N($R77)+N($S77)*N($T77)+N($U77)*N($V77)+N($X77)-N($Y77),"")))</f>
        <v/>
      </c>
      <c r="AB77" s="18">
        <f>IF($AA77="","",IF($Z77="","",IFERROR(MAX(0,$AA77)*N($Z77),"")))</f>
        <v/>
      </c>
      <c r="AC77" s="18">
        <f>IF($AA77="","",IF($AB77="","",IFERROR($AA77+$AB77,"")))</f>
        <v/>
      </c>
      <c r="AD77" s="21">
        <f>IF($A77="","",IF(COUNTIF($A$5:$A$104,$A77)&gt;1,"Check duplicate ID",IF($B77="","Check date",IF($D77="","Check customer",IF($E77="","Check site",IF($F77="","Check pest concern",IF($G77="","Check service",IF(OR($M77="",$N77=""),"Check service setup",IF(OR($L77="",N($L77)&lt;=0,N($L77)&gt;Assumptions!$B$8),"Check quantity",IF($H77="","Check technician",IF($I77="","Check route",IF($J77="","Check responsibility",IF($K77="","Check status",IF(AND($O77&lt;&gt;"",OR($P77="",N($P77)&lt;=0,N($P77)&gt;Assumptions!$B$8,$Q77="",$R77="")),"Check product details",IF(AND($O77="",$P77&lt;&gt;""),"Check product selection",IF(AND($S77&lt;&gt;"",OR(N($S77)&lt;0,N($S77)&gt;Assumptions!$B$9,$T77="")),"Check hours",IF(AND($U77&lt;&gt;"",OR(N($U77)&lt;0,N($U77)&gt;Assumptions!$B$10,AND(N($U77)&gt;0,$V77=""))),"Check miles",IF(OR(AND($W77="",$X77&lt;&gt;""),AND($W77&lt;&gt;"",$X77=""),N($X77)&lt;0,N($X77)&gt;Assumptions!$B$11),"Check option details",IF(OR(N($Y77)&lt;0,N($Y77)&gt;Assumptions!$B$7,N($AA77)&lt;0),"Check discount",IF($Z77="","Check tax setting",IF(AND($C77&lt;TODAY(),OR($K77="Draft",$K77="Presented")),"Check validity","Ready for review")))))))))))))))))))))</f>
        <v/>
      </c>
    </row>
    <row r="78">
      <c r="A78" s="13" t="n"/>
      <c r="B78" s="33" t="n"/>
      <c r="C78" s="35">
        <f>IF($B78="","",IFERROR($B78+Assumptions!$B$4,""))</f>
        <v/>
      </c>
      <c r="D78" s="16" t="n"/>
      <c r="E78" s="16" t="n"/>
      <c r="F78" s="16" t="n"/>
      <c r="G78" s="16" t="n"/>
      <c r="H78" s="16" t="n"/>
      <c r="I78" s="16" t="n"/>
      <c r="J78" s="16" t="n"/>
      <c r="K78" s="13" t="n"/>
      <c r="L78" s="17" t="n"/>
      <c r="M78" s="10">
        <f>IF($G78="","",IFERROR(VLOOKUP($G78,Assumptions!$A$15:$C$114,2,FALSE),""))</f>
        <v/>
      </c>
      <c r="N78" s="23">
        <f>IF($G78="","",IFERROR(VLOOKUP($G78,Assumptions!$A$15:$C$114,3,FALSE),""))</f>
        <v/>
      </c>
      <c r="O78" s="16" t="n"/>
      <c r="P78" s="17" t="n"/>
      <c r="Q78" s="10">
        <f>IF($O78="","",IFERROR(VLOOKUP($O78,Assumptions!$D$15:$F$114,2,FALSE),""))</f>
        <v/>
      </c>
      <c r="R78" s="23">
        <f>IF($O78="","",IFERROR(VLOOKUP($O78,Assumptions!$D$15:$F$114,3,FALSE),""))</f>
        <v/>
      </c>
      <c r="S78" s="17" t="n"/>
      <c r="T78" s="23">
        <f>IF($H78="","",IFERROR(VLOOKUP($H78,Assumptions!$G$15:$H$114,2,FALSE),""))</f>
        <v/>
      </c>
      <c r="U78" s="17" t="n"/>
      <c r="V78" s="23">
        <f>IF($A78="","",IF(Assumptions!$B$6="","",IFERROR(Assumptions!$B$6,"")))</f>
        <v/>
      </c>
      <c r="W78" s="16" t="n"/>
      <c r="X78" s="19" t="n"/>
      <c r="Y78" s="19" t="n"/>
      <c r="Z78" s="24">
        <f>IF($A78="","",IF(Assumptions!$B$5="","",IFERROR(Assumptions!$B$5,"")))</f>
        <v/>
      </c>
      <c r="AA78" s="23">
        <f>IF($A78="","",IF(OR($G78="",$L78="",$N78="",AND($O78&lt;&gt;"",OR($P78="",$R78="")),AND($P78&lt;&gt;"",$O78=""),AND($S78&lt;&gt;"",$T78="")),"",IFERROR(N($L78)*N($N78)+N($P78)*N($R78)+N($S78)*N($T78)+N($U78)*N($V78)+N($X78)-N($Y78),"")))</f>
        <v/>
      </c>
      <c r="AB78" s="23">
        <f>IF($AA78="","",IF($Z78="","",IFERROR(MAX(0,$AA78)*N($Z78),"")))</f>
        <v/>
      </c>
      <c r="AC78" s="23">
        <f>IF($AA78="","",IF($AB78="","",IFERROR($AA78+$AB78,"")))</f>
        <v/>
      </c>
      <c r="AD78" s="25">
        <f>IF($A78="","",IF(COUNTIF($A$5:$A$104,$A78)&gt;1,"Check duplicate ID",IF($B78="","Check date",IF($D78="","Check customer",IF($E78="","Check site",IF($F78="","Check pest concern",IF($G78="","Check service",IF(OR($M78="",$N78=""),"Check service setup",IF(OR($L78="",N($L78)&lt;=0,N($L78)&gt;Assumptions!$B$8),"Check quantity",IF($H78="","Check technician",IF($I78="","Check route",IF($J78="","Check responsibility",IF($K78="","Check status",IF(AND($O78&lt;&gt;"",OR($P78="",N($P78)&lt;=0,N($P78)&gt;Assumptions!$B$8,$Q78="",$R78="")),"Check product details",IF(AND($O78="",$P78&lt;&gt;""),"Check product selection",IF(AND($S78&lt;&gt;"",OR(N($S78)&lt;0,N($S78)&gt;Assumptions!$B$9,$T78="")),"Check hours",IF(AND($U78&lt;&gt;"",OR(N($U78)&lt;0,N($U78)&gt;Assumptions!$B$10,AND(N($U78)&gt;0,$V78=""))),"Check miles",IF(OR(AND($W78="",$X78&lt;&gt;""),AND($W78&lt;&gt;"",$X78=""),N($X78)&lt;0,N($X78)&gt;Assumptions!$B$11),"Check option details",IF(OR(N($Y78)&lt;0,N($Y78)&gt;Assumptions!$B$7,N($AA78)&lt;0),"Check discount",IF($Z78="","Check tax setting",IF(AND($C78&lt;TODAY(),OR($K78="Draft",$K78="Presented")),"Check validity","Ready for review")))))))))))))))))))))</f>
        <v/>
      </c>
    </row>
    <row r="79">
      <c r="A79" s="13" t="n"/>
      <c r="B79" s="33" t="n"/>
      <c r="C79" s="34">
        <f>IF($B79="","",IFERROR($B79+Assumptions!$B$4,""))</f>
        <v/>
      </c>
      <c r="D79" s="16" t="n"/>
      <c r="E79" s="16" t="n"/>
      <c r="F79" s="16" t="n"/>
      <c r="G79" s="16" t="n"/>
      <c r="H79" s="16" t="n"/>
      <c r="I79" s="16" t="n"/>
      <c r="J79" s="16" t="n"/>
      <c r="K79" s="13" t="n"/>
      <c r="L79" s="17" t="n"/>
      <c r="M79" s="7">
        <f>IF($G79="","",IFERROR(VLOOKUP($G79,Assumptions!$A$15:$C$114,2,FALSE),""))</f>
        <v/>
      </c>
      <c r="N79" s="18">
        <f>IF($G79="","",IFERROR(VLOOKUP($G79,Assumptions!$A$15:$C$114,3,FALSE),""))</f>
        <v/>
      </c>
      <c r="O79" s="16" t="n"/>
      <c r="P79" s="17" t="n"/>
      <c r="Q79" s="7">
        <f>IF($O79="","",IFERROR(VLOOKUP($O79,Assumptions!$D$15:$F$114,2,FALSE),""))</f>
        <v/>
      </c>
      <c r="R79" s="18">
        <f>IF($O79="","",IFERROR(VLOOKUP($O79,Assumptions!$D$15:$F$114,3,FALSE),""))</f>
        <v/>
      </c>
      <c r="S79" s="17" t="n"/>
      <c r="T79" s="18">
        <f>IF($H79="","",IFERROR(VLOOKUP($H79,Assumptions!$G$15:$H$114,2,FALSE),""))</f>
        <v/>
      </c>
      <c r="U79" s="17" t="n"/>
      <c r="V79" s="18">
        <f>IF($A79="","",IF(Assumptions!$B$6="","",IFERROR(Assumptions!$B$6,"")))</f>
        <v/>
      </c>
      <c r="W79" s="16" t="n"/>
      <c r="X79" s="19" t="n"/>
      <c r="Y79" s="19" t="n"/>
      <c r="Z79" s="20">
        <f>IF($A79="","",IF(Assumptions!$B$5="","",IFERROR(Assumptions!$B$5,"")))</f>
        <v/>
      </c>
      <c r="AA79" s="18">
        <f>IF($A79="","",IF(OR($G79="",$L79="",$N79="",AND($O79&lt;&gt;"",OR($P79="",$R79="")),AND($P79&lt;&gt;"",$O79=""),AND($S79&lt;&gt;"",$T79="")),"",IFERROR(N($L79)*N($N79)+N($P79)*N($R79)+N($S79)*N($T79)+N($U79)*N($V79)+N($X79)-N($Y79),"")))</f>
        <v/>
      </c>
      <c r="AB79" s="18">
        <f>IF($AA79="","",IF($Z79="","",IFERROR(MAX(0,$AA79)*N($Z79),"")))</f>
        <v/>
      </c>
      <c r="AC79" s="18">
        <f>IF($AA79="","",IF($AB79="","",IFERROR($AA79+$AB79,"")))</f>
        <v/>
      </c>
      <c r="AD79" s="21">
        <f>IF($A79="","",IF(COUNTIF($A$5:$A$104,$A79)&gt;1,"Check duplicate ID",IF($B79="","Check date",IF($D79="","Check customer",IF($E79="","Check site",IF($F79="","Check pest concern",IF($G79="","Check service",IF(OR($M79="",$N79=""),"Check service setup",IF(OR($L79="",N($L79)&lt;=0,N($L79)&gt;Assumptions!$B$8),"Check quantity",IF($H79="","Check technician",IF($I79="","Check route",IF($J79="","Check responsibility",IF($K79="","Check status",IF(AND($O79&lt;&gt;"",OR($P79="",N($P79)&lt;=0,N($P79)&gt;Assumptions!$B$8,$Q79="",$R79="")),"Check product details",IF(AND($O79="",$P79&lt;&gt;""),"Check product selection",IF(AND($S79&lt;&gt;"",OR(N($S79)&lt;0,N($S79)&gt;Assumptions!$B$9,$T79="")),"Check hours",IF(AND($U79&lt;&gt;"",OR(N($U79)&lt;0,N($U79)&gt;Assumptions!$B$10,AND(N($U79)&gt;0,$V79=""))),"Check miles",IF(OR(AND($W79="",$X79&lt;&gt;""),AND($W79&lt;&gt;"",$X79=""),N($X79)&lt;0,N($X79)&gt;Assumptions!$B$11),"Check option details",IF(OR(N($Y79)&lt;0,N($Y79)&gt;Assumptions!$B$7,N($AA79)&lt;0),"Check discount",IF($Z79="","Check tax setting",IF(AND($C79&lt;TODAY(),OR($K79="Draft",$K79="Presented")),"Check validity","Ready for review")))))))))))))))))))))</f>
        <v/>
      </c>
    </row>
    <row r="80">
      <c r="A80" s="13" t="n"/>
      <c r="B80" s="33" t="n"/>
      <c r="C80" s="35">
        <f>IF($B80="","",IFERROR($B80+Assumptions!$B$4,""))</f>
        <v/>
      </c>
      <c r="D80" s="16" t="n"/>
      <c r="E80" s="16" t="n"/>
      <c r="F80" s="16" t="n"/>
      <c r="G80" s="16" t="n"/>
      <c r="H80" s="16" t="n"/>
      <c r="I80" s="16" t="n"/>
      <c r="J80" s="16" t="n"/>
      <c r="K80" s="13" t="n"/>
      <c r="L80" s="17" t="n"/>
      <c r="M80" s="10">
        <f>IF($G80="","",IFERROR(VLOOKUP($G80,Assumptions!$A$15:$C$114,2,FALSE),""))</f>
        <v/>
      </c>
      <c r="N80" s="23">
        <f>IF($G80="","",IFERROR(VLOOKUP($G80,Assumptions!$A$15:$C$114,3,FALSE),""))</f>
        <v/>
      </c>
      <c r="O80" s="16" t="n"/>
      <c r="P80" s="17" t="n"/>
      <c r="Q80" s="10">
        <f>IF($O80="","",IFERROR(VLOOKUP($O80,Assumptions!$D$15:$F$114,2,FALSE),""))</f>
        <v/>
      </c>
      <c r="R80" s="23">
        <f>IF($O80="","",IFERROR(VLOOKUP($O80,Assumptions!$D$15:$F$114,3,FALSE),""))</f>
        <v/>
      </c>
      <c r="S80" s="17" t="n"/>
      <c r="T80" s="23">
        <f>IF($H80="","",IFERROR(VLOOKUP($H80,Assumptions!$G$15:$H$114,2,FALSE),""))</f>
        <v/>
      </c>
      <c r="U80" s="17" t="n"/>
      <c r="V80" s="23">
        <f>IF($A80="","",IF(Assumptions!$B$6="","",IFERROR(Assumptions!$B$6,"")))</f>
        <v/>
      </c>
      <c r="W80" s="16" t="n"/>
      <c r="X80" s="19" t="n"/>
      <c r="Y80" s="19" t="n"/>
      <c r="Z80" s="24">
        <f>IF($A80="","",IF(Assumptions!$B$5="","",IFERROR(Assumptions!$B$5,"")))</f>
        <v/>
      </c>
      <c r="AA80" s="23">
        <f>IF($A80="","",IF(OR($G80="",$L80="",$N80="",AND($O80&lt;&gt;"",OR($P80="",$R80="")),AND($P80&lt;&gt;"",$O80=""),AND($S80&lt;&gt;"",$T80="")),"",IFERROR(N($L80)*N($N80)+N($P80)*N($R80)+N($S80)*N($T80)+N($U80)*N($V80)+N($X80)-N($Y80),"")))</f>
        <v/>
      </c>
      <c r="AB80" s="23">
        <f>IF($AA80="","",IF($Z80="","",IFERROR(MAX(0,$AA80)*N($Z80),"")))</f>
        <v/>
      </c>
      <c r="AC80" s="23">
        <f>IF($AA80="","",IF($AB80="","",IFERROR($AA80+$AB80,"")))</f>
        <v/>
      </c>
      <c r="AD80" s="25">
        <f>IF($A80="","",IF(COUNTIF($A$5:$A$104,$A80)&gt;1,"Check duplicate ID",IF($B80="","Check date",IF($D80="","Check customer",IF($E80="","Check site",IF($F80="","Check pest concern",IF($G80="","Check service",IF(OR($M80="",$N80=""),"Check service setup",IF(OR($L80="",N($L80)&lt;=0,N($L80)&gt;Assumptions!$B$8),"Check quantity",IF($H80="","Check technician",IF($I80="","Check route",IF($J80="","Check responsibility",IF($K80="","Check status",IF(AND($O80&lt;&gt;"",OR($P80="",N($P80)&lt;=0,N($P80)&gt;Assumptions!$B$8,$Q80="",$R80="")),"Check product details",IF(AND($O80="",$P80&lt;&gt;""),"Check product selection",IF(AND($S80&lt;&gt;"",OR(N($S80)&lt;0,N($S80)&gt;Assumptions!$B$9,$T80="")),"Check hours",IF(AND($U80&lt;&gt;"",OR(N($U80)&lt;0,N($U80)&gt;Assumptions!$B$10,AND(N($U80)&gt;0,$V80=""))),"Check miles",IF(OR(AND($W80="",$X80&lt;&gt;""),AND($W80&lt;&gt;"",$X80=""),N($X80)&lt;0,N($X80)&gt;Assumptions!$B$11),"Check option details",IF(OR(N($Y80)&lt;0,N($Y80)&gt;Assumptions!$B$7,N($AA80)&lt;0),"Check discount",IF($Z80="","Check tax setting",IF(AND($C80&lt;TODAY(),OR($K80="Draft",$K80="Presented")),"Check validity","Ready for review")))))))))))))))))))))</f>
        <v/>
      </c>
    </row>
    <row r="81">
      <c r="A81" s="13" t="n"/>
      <c r="B81" s="33" t="n"/>
      <c r="C81" s="34">
        <f>IF($B81="","",IFERROR($B81+Assumptions!$B$4,""))</f>
        <v/>
      </c>
      <c r="D81" s="16" t="n"/>
      <c r="E81" s="16" t="n"/>
      <c r="F81" s="16" t="n"/>
      <c r="G81" s="16" t="n"/>
      <c r="H81" s="16" t="n"/>
      <c r="I81" s="16" t="n"/>
      <c r="J81" s="16" t="n"/>
      <c r="K81" s="13" t="n"/>
      <c r="L81" s="17" t="n"/>
      <c r="M81" s="7">
        <f>IF($G81="","",IFERROR(VLOOKUP($G81,Assumptions!$A$15:$C$114,2,FALSE),""))</f>
        <v/>
      </c>
      <c r="N81" s="18">
        <f>IF($G81="","",IFERROR(VLOOKUP($G81,Assumptions!$A$15:$C$114,3,FALSE),""))</f>
        <v/>
      </c>
      <c r="O81" s="16" t="n"/>
      <c r="P81" s="17" t="n"/>
      <c r="Q81" s="7">
        <f>IF($O81="","",IFERROR(VLOOKUP($O81,Assumptions!$D$15:$F$114,2,FALSE),""))</f>
        <v/>
      </c>
      <c r="R81" s="18">
        <f>IF($O81="","",IFERROR(VLOOKUP($O81,Assumptions!$D$15:$F$114,3,FALSE),""))</f>
        <v/>
      </c>
      <c r="S81" s="17" t="n"/>
      <c r="T81" s="18">
        <f>IF($H81="","",IFERROR(VLOOKUP($H81,Assumptions!$G$15:$H$114,2,FALSE),""))</f>
        <v/>
      </c>
      <c r="U81" s="17" t="n"/>
      <c r="V81" s="18">
        <f>IF($A81="","",IF(Assumptions!$B$6="","",IFERROR(Assumptions!$B$6,"")))</f>
        <v/>
      </c>
      <c r="W81" s="16" t="n"/>
      <c r="X81" s="19" t="n"/>
      <c r="Y81" s="19" t="n"/>
      <c r="Z81" s="20">
        <f>IF($A81="","",IF(Assumptions!$B$5="","",IFERROR(Assumptions!$B$5,"")))</f>
        <v/>
      </c>
      <c r="AA81" s="18">
        <f>IF($A81="","",IF(OR($G81="",$L81="",$N81="",AND($O81&lt;&gt;"",OR($P81="",$R81="")),AND($P81&lt;&gt;"",$O81=""),AND($S81&lt;&gt;"",$T81="")),"",IFERROR(N($L81)*N($N81)+N($P81)*N($R81)+N($S81)*N($T81)+N($U81)*N($V81)+N($X81)-N($Y81),"")))</f>
        <v/>
      </c>
      <c r="AB81" s="18">
        <f>IF($AA81="","",IF($Z81="","",IFERROR(MAX(0,$AA81)*N($Z81),"")))</f>
        <v/>
      </c>
      <c r="AC81" s="18">
        <f>IF($AA81="","",IF($AB81="","",IFERROR($AA81+$AB81,"")))</f>
        <v/>
      </c>
      <c r="AD81" s="21">
        <f>IF($A81="","",IF(COUNTIF($A$5:$A$104,$A81)&gt;1,"Check duplicate ID",IF($B81="","Check date",IF($D81="","Check customer",IF($E81="","Check site",IF($F81="","Check pest concern",IF($G81="","Check service",IF(OR($M81="",$N81=""),"Check service setup",IF(OR($L81="",N($L81)&lt;=0,N($L81)&gt;Assumptions!$B$8),"Check quantity",IF($H81="","Check technician",IF($I81="","Check route",IF($J81="","Check responsibility",IF($K81="","Check status",IF(AND($O81&lt;&gt;"",OR($P81="",N($P81)&lt;=0,N($P81)&gt;Assumptions!$B$8,$Q81="",$R81="")),"Check product details",IF(AND($O81="",$P81&lt;&gt;""),"Check product selection",IF(AND($S81&lt;&gt;"",OR(N($S81)&lt;0,N($S81)&gt;Assumptions!$B$9,$T81="")),"Check hours",IF(AND($U81&lt;&gt;"",OR(N($U81)&lt;0,N($U81)&gt;Assumptions!$B$10,AND(N($U81)&gt;0,$V81=""))),"Check miles",IF(OR(AND($W81="",$X81&lt;&gt;""),AND($W81&lt;&gt;"",$X81=""),N($X81)&lt;0,N($X81)&gt;Assumptions!$B$11),"Check option details",IF(OR(N($Y81)&lt;0,N($Y81)&gt;Assumptions!$B$7,N($AA81)&lt;0),"Check discount",IF($Z81="","Check tax setting",IF(AND($C81&lt;TODAY(),OR($K81="Draft",$K81="Presented")),"Check validity","Ready for review")))))))))))))))))))))</f>
        <v/>
      </c>
    </row>
    <row r="82">
      <c r="A82" s="13" t="n"/>
      <c r="B82" s="33" t="n"/>
      <c r="C82" s="35">
        <f>IF($B82="","",IFERROR($B82+Assumptions!$B$4,""))</f>
        <v/>
      </c>
      <c r="D82" s="16" t="n"/>
      <c r="E82" s="16" t="n"/>
      <c r="F82" s="16" t="n"/>
      <c r="G82" s="16" t="n"/>
      <c r="H82" s="16" t="n"/>
      <c r="I82" s="16" t="n"/>
      <c r="J82" s="16" t="n"/>
      <c r="K82" s="13" t="n"/>
      <c r="L82" s="17" t="n"/>
      <c r="M82" s="10">
        <f>IF($G82="","",IFERROR(VLOOKUP($G82,Assumptions!$A$15:$C$114,2,FALSE),""))</f>
        <v/>
      </c>
      <c r="N82" s="23">
        <f>IF($G82="","",IFERROR(VLOOKUP($G82,Assumptions!$A$15:$C$114,3,FALSE),""))</f>
        <v/>
      </c>
      <c r="O82" s="16" t="n"/>
      <c r="P82" s="17" t="n"/>
      <c r="Q82" s="10">
        <f>IF($O82="","",IFERROR(VLOOKUP($O82,Assumptions!$D$15:$F$114,2,FALSE),""))</f>
        <v/>
      </c>
      <c r="R82" s="23">
        <f>IF($O82="","",IFERROR(VLOOKUP($O82,Assumptions!$D$15:$F$114,3,FALSE),""))</f>
        <v/>
      </c>
      <c r="S82" s="17" t="n"/>
      <c r="T82" s="23">
        <f>IF($H82="","",IFERROR(VLOOKUP($H82,Assumptions!$G$15:$H$114,2,FALSE),""))</f>
        <v/>
      </c>
      <c r="U82" s="17" t="n"/>
      <c r="V82" s="23">
        <f>IF($A82="","",IF(Assumptions!$B$6="","",IFERROR(Assumptions!$B$6,"")))</f>
        <v/>
      </c>
      <c r="W82" s="16" t="n"/>
      <c r="X82" s="19" t="n"/>
      <c r="Y82" s="19" t="n"/>
      <c r="Z82" s="24">
        <f>IF($A82="","",IF(Assumptions!$B$5="","",IFERROR(Assumptions!$B$5,"")))</f>
        <v/>
      </c>
      <c r="AA82" s="23">
        <f>IF($A82="","",IF(OR($G82="",$L82="",$N82="",AND($O82&lt;&gt;"",OR($P82="",$R82="")),AND($P82&lt;&gt;"",$O82=""),AND($S82&lt;&gt;"",$T82="")),"",IFERROR(N($L82)*N($N82)+N($P82)*N($R82)+N($S82)*N($T82)+N($U82)*N($V82)+N($X82)-N($Y82),"")))</f>
        <v/>
      </c>
      <c r="AB82" s="23">
        <f>IF($AA82="","",IF($Z82="","",IFERROR(MAX(0,$AA82)*N($Z82),"")))</f>
        <v/>
      </c>
      <c r="AC82" s="23">
        <f>IF($AA82="","",IF($AB82="","",IFERROR($AA82+$AB82,"")))</f>
        <v/>
      </c>
      <c r="AD82" s="25">
        <f>IF($A82="","",IF(COUNTIF($A$5:$A$104,$A82)&gt;1,"Check duplicate ID",IF($B82="","Check date",IF($D82="","Check customer",IF($E82="","Check site",IF($F82="","Check pest concern",IF($G82="","Check service",IF(OR($M82="",$N82=""),"Check service setup",IF(OR($L82="",N($L82)&lt;=0,N($L82)&gt;Assumptions!$B$8),"Check quantity",IF($H82="","Check technician",IF($I82="","Check route",IF($J82="","Check responsibility",IF($K82="","Check status",IF(AND($O82&lt;&gt;"",OR($P82="",N($P82)&lt;=0,N($P82)&gt;Assumptions!$B$8,$Q82="",$R82="")),"Check product details",IF(AND($O82="",$P82&lt;&gt;""),"Check product selection",IF(AND($S82&lt;&gt;"",OR(N($S82)&lt;0,N($S82)&gt;Assumptions!$B$9,$T82="")),"Check hours",IF(AND($U82&lt;&gt;"",OR(N($U82)&lt;0,N($U82)&gt;Assumptions!$B$10,AND(N($U82)&gt;0,$V82=""))),"Check miles",IF(OR(AND($W82="",$X82&lt;&gt;""),AND($W82&lt;&gt;"",$X82=""),N($X82)&lt;0,N($X82)&gt;Assumptions!$B$11),"Check option details",IF(OR(N($Y82)&lt;0,N($Y82)&gt;Assumptions!$B$7,N($AA82)&lt;0),"Check discount",IF($Z82="","Check tax setting",IF(AND($C82&lt;TODAY(),OR($K82="Draft",$K82="Presented")),"Check validity","Ready for review")))))))))))))))))))))</f>
        <v/>
      </c>
    </row>
    <row r="83">
      <c r="A83" s="13" t="n"/>
      <c r="B83" s="33" t="n"/>
      <c r="C83" s="34">
        <f>IF($B83="","",IFERROR($B83+Assumptions!$B$4,""))</f>
        <v/>
      </c>
      <c r="D83" s="16" t="n"/>
      <c r="E83" s="16" t="n"/>
      <c r="F83" s="16" t="n"/>
      <c r="G83" s="16" t="n"/>
      <c r="H83" s="16" t="n"/>
      <c r="I83" s="16" t="n"/>
      <c r="J83" s="16" t="n"/>
      <c r="K83" s="13" t="n"/>
      <c r="L83" s="17" t="n"/>
      <c r="M83" s="7">
        <f>IF($G83="","",IFERROR(VLOOKUP($G83,Assumptions!$A$15:$C$114,2,FALSE),""))</f>
        <v/>
      </c>
      <c r="N83" s="18">
        <f>IF($G83="","",IFERROR(VLOOKUP($G83,Assumptions!$A$15:$C$114,3,FALSE),""))</f>
        <v/>
      </c>
      <c r="O83" s="16" t="n"/>
      <c r="P83" s="17" t="n"/>
      <c r="Q83" s="7">
        <f>IF($O83="","",IFERROR(VLOOKUP($O83,Assumptions!$D$15:$F$114,2,FALSE),""))</f>
        <v/>
      </c>
      <c r="R83" s="18">
        <f>IF($O83="","",IFERROR(VLOOKUP($O83,Assumptions!$D$15:$F$114,3,FALSE),""))</f>
        <v/>
      </c>
      <c r="S83" s="17" t="n"/>
      <c r="T83" s="18">
        <f>IF($H83="","",IFERROR(VLOOKUP($H83,Assumptions!$G$15:$H$114,2,FALSE),""))</f>
        <v/>
      </c>
      <c r="U83" s="17" t="n"/>
      <c r="V83" s="18">
        <f>IF($A83="","",IF(Assumptions!$B$6="","",IFERROR(Assumptions!$B$6,"")))</f>
        <v/>
      </c>
      <c r="W83" s="16" t="n"/>
      <c r="X83" s="19" t="n"/>
      <c r="Y83" s="19" t="n"/>
      <c r="Z83" s="20">
        <f>IF($A83="","",IF(Assumptions!$B$5="","",IFERROR(Assumptions!$B$5,"")))</f>
        <v/>
      </c>
      <c r="AA83" s="18">
        <f>IF($A83="","",IF(OR($G83="",$L83="",$N83="",AND($O83&lt;&gt;"",OR($P83="",$R83="")),AND($P83&lt;&gt;"",$O83=""),AND($S83&lt;&gt;"",$T83="")),"",IFERROR(N($L83)*N($N83)+N($P83)*N($R83)+N($S83)*N($T83)+N($U83)*N($V83)+N($X83)-N($Y83),"")))</f>
        <v/>
      </c>
      <c r="AB83" s="18">
        <f>IF($AA83="","",IF($Z83="","",IFERROR(MAX(0,$AA83)*N($Z83),"")))</f>
        <v/>
      </c>
      <c r="AC83" s="18">
        <f>IF($AA83="","",IF($AB83="","",IFERROR($AA83+$AB83,"")))</f>
        <v/>
      </c>
      <c r="AD83" s="21">
        <f>IF($A83="","",IF(COUNTIF($A$5:$A$104,$A83)&gt;1,"Check duplicate ID",IF($B83="","Check date",IF($D83="","Check customer",IF($E83="","Check site",IF($F83="","Check pest concern",IF($G83="","Check service",IF(OR($M83="",$N83=""),"Check service setup",IF(OR($L83="",N($L83)&lt;=0,N($L83)&gt;Assumptions!$B$8),"Check quantity",IF($H83="","Check technician",IF($I83="","Check route",IF($J83="","Check responsibility",IF($K83="","Check status",IF(AND($O83&lt;&gt;"",OR($P83="",N($P83)&lt;=0,N($P83)&gt;Assumptions!$B$8,$Q83="",$R83="")),"Check product details",IF(AND($O83="",$P83&lt;&gt;""),"Check product selection",IF(AND($S83&lt;&gt;"",OR(N($S83)&lt;0,N($S83)&gt;Assumptions!$B$9,$T83="")),"Check hours",IF(AND($U83&lt;&gt;"",OR(N($U83)&lt;0,N($U83)&gt;Assumptions!$B$10,AND(N($U83)&gt;0,$V83=""))),"Check miles",IF(OR(AND($W83="",$X83&lt;&gt;""),AND($W83&lt;&gt;"",$X83=""),N($X83)&lt;0,N($X83)&gt;Assumptions!$B$11),"Check option details",IF(OR(N($Y83)&lt;0,N($Y83)&gt;Assumptions!$B$7,N($AA83)&lt;0),"Check discount",IF($Z83="","Check tax setting",IF(AND($C83&lt;TODAY(),OR($K83="Draft",$K83="Presented")),"Check validity","Ready for review")))))))))))))))))))))</f>
        <v/>
      </c>
    </row>
    <row r="84">
      <c r="A84" s="13" t="n"/>
      <c r="B84" s="33" t="n"/>
      <c r="C84" s="35">
        <f>IF($B84="","",IFERROR($B84+Assumptions!$B$4,""))</f>
        <v/>
      </c>
      <c r="D84" s="16" t="n"/>
      <c r="E84" s="16" t="n"/>
      <c r="F84" s="16" t="n"/>
      <c r="G84" s="16" t="n"/>
      <c r="H84" s="16" t="n"/>
      <c r="I84" s="16" t="n"/>
      <c r="J84" s="16" t="n"/>
      <c r="K84" s="13" t="n"/>
      <c r="L84" s="17" t="n"/>
      <c r="M84" s="10">
        <f>IF($G84="","",IFERROR(VLOOKUP($G84,Assumptions!$A$15:$C$114,2,FALSE),""))</f>
        <v/>
      </c>
      <c r="N84" s="23">
        <f>IF($G84="","",IFERROR(VLOOKUP($G84,Assumptions!$A$15:$C$114,3,FALSE),""))</f>
        <v/>
      </c>
      <c r="O84" s="16" t="n"/>
      <c r="P84" s="17" t="n"/>
      <c r="Q84" s="10">
        <f>IF($O84="","",IFERROR(VLOOKUP($O84,Assumptions!$D$15:$F$114,2,FALSE),""))</f>
        <v/>
      </c>
      <c r="R84" s="23">
        <f>IF($O84="","",IFERROR(VLOOKUP($O84,Assumptions!$D$15:$F$114,3,FALSE),""))</f>
        <v/>
      </c>
      <c r="S84" s="17" t="n"/>
      <c r="T84" s="23">
        <f>IF($H84="","",IFERROR(VLOOKUP($H84,Assumptions!$G$15:$H$114,2,FALSE),""))</f>
        <v/>
      </c>
      <c r="U84" s="17" t="n"/>
      <c r="V84" s="23">
        <f>IF($A84="","",IF(Assumptions!$B$6="","",IFERROR(Assumptions!$B$6,"")))</f>
        <v/>
      </c>
      <c r="W84" s="16" t="n"/>
      <c r="X84" s="19" t="n"/>
      <c r="Y84" s="19" t="n"/>
      <c r="Z84" s="24">
        <f>IF($A84="","",IF(Assumptions!$B$5="","",IFERROR(Assumptions!$B$5,"")))</f>
        <v/>
      </c>
      <c r="AA84" s="23">
        <f>IF($A84="","",IF(OR($G84="",$L84="",$N84="",AND($O84&lt;&gt;"",OR($P84="",$R84="")),AND($P84&lt;&gt;"",$O84=""),AND($S84&lt;&gt;"",$T84="")),"",IFERROR(N($L84)*N($N84)+N($P84)*N($R84)+N($S84)*N($T84)+N($U84)*N($V84)+N($X84)-N($Y84),"")))</f>
        <v/>
      </c>
      <c r="AB84" s="23">
        <f>IF($AA84="","",IF($Z84="","",IFERROR(MAX(0,$AA84)*N($Z84),"")))</f>
        <v/>
      </c>
      <c r="AC84" s="23">
        <f>IF($AA84="","",IF($AB84="","",IFERROR($AA84+$AB84,"")))</f>
        <v/>
      </c>
      <c r="AD84" s="25">
        <f>IF($A84="","",IF(COUNTIF($A$5:$A$104,$A84)&gt;1,"Check duplicate ID",IF($B84="","Check date",IF($D84="","Check customer",IF($E84="","Check site",IF($F84="","Check pest concern",IF($G84="","Check service",IF(OR($M84="",$N84=""),"Check service setup",IF(OR($L84="",N($L84)&lt;=0,N($L84)&gt;Assumptions!$B$8),"Check quantity",IF($H84="","Check technician",IF($I84="","Check route",IF($J84="","Check responsibility",IF($K84="","Check status",IF(AND($O84&lt;&gt;"",OR($P84="",N($P84)&lt;=0,N($P84)&gt;Assumptions!$B$8,$Q84="",$R84="")),"Check product details",IF(AND($O84="",$P84&lt;&gt;""),"Check product selection",IF(AND($S84&lt;&gt;"",OR(N($S84)&lt;0,N($S84)&gt;Assumptions!$B$9,$T84="")),"Check hours",IF(AND($U84&lt;&gt;"",OR(N($U84)&lt;0,N($U84)&gt;Assumptions!$B$10,AND(N($U84)&gt;0,$V84=""))),"Check miles",IF(OR(AND($W84="",$X84&lt;&gt;""),AND($W84&lt;&gt;"",$X84=""),N($X84)&lt;0,N($X84)&gt;Assumptions!$B$11),"Check option details",IF(OR(N($Y84)&lt;0,N($Y84)&gt;Assumptions!$B$7,N($AA84)&lt;0),"Check discount",IF($Z84="","Check tax setting",IF(AND($C84&lt;TODAY(),OR($K84="Draft",$K84="Presented")),"Check validity","Ready for review")))))))))))))))))))))</f>
        <v/>
      </c>
    </row>
    <row r="85">
      <c r="A85" s="13" t="n"/>
      <c r="B85" s="33" t="n"/>
      <c r="C85" s="34">
        <f>IF($B85="","",IFERROR($B85+Assumptions!$B$4,""))</f>
        <v/>
      </c>
      <c r="D85" s="16" t="n"/>
      <c r="E85" s="16" t="n"/>
      <c r="F85" s="16" t="n"/>
      <c r="G85" s="16" t="n"/>
      <c r="H85" s="16" t="n"/>
      <c r="I85" s="16" t="n"/>
      <c r="J85" s="16" t="n"/>
      <c r="K85" s="13" t="n"/>
      <c r="L85" s="17" t="n"/>
      <c r="M85" s="7">
        <f>IF($G85="","",IFERROR(VLOOKUP($G85,Assumptions!$A$15:$C$114,2,FALSE),""))</f>
        <v/>
      </c>
      <c r="N85" s="18">
        <f>IF($G85="","",IFERROR(VLOOKUP($G85,Assumptions!$A$15:$C$114,3,FALSE),""))</f>
        <v/>
      </c>
      <c r="O85" s="16" t="n"/>
      <c r="P85" s="17" t="n"/>
      <c r="Q85" s="7">
        <f>IF($O85="","",IFERROR(VLOOKUP($O85,Assumptions!$D$15:$F$114,2,FALSE),""))</f>
        <v/>
      </c>
      <c r="R85" s="18">
        <f>IF($O85="","",IFERROR(VLOOKUP($O85,Assumptions!$D$15:$F$114,3,FALSE),""))</f>
        <v/>
      </c>
      <c r="S85" s="17" t="n"/>
      <c r="T85" s="18">
        <f>IF($H85="","",IFERROR(VLOOKUP($H85,Assumptions!$G$15:$H$114,2,FALSE),""))</f>
        <v/>
      </c>
      <c r="U85" s="17" t="n"/>
      <c r="V85" s="18">
        <f>IF($A85="","",IF(Assumptions!$B$6="","",IFERROR(Assumptions!$B$6,"")))</f>
        <v/>
      </c>
      <c r="W85" s="16" t="n"/>
      <c r="X85" s="19" t="n"/>
      <c r="Y85" s="19" t="n"/>
      <c r="Z85" s="20">
        <f>IF($A85="","",IF(Assumptions!$B$5="","",IFERROR(Assumptions!$B$5,"")))</f>
        <v/>
      </c>
      <c r="AA85" s="18">
        <f>IF($A85="","",IF(OR($G85="",$L85="",$N85="",AND($O85&lt;&gt;"",OR($P85="",$R85="")),AND($P85&lt;&gt;"",$O85=""),AND($S85&lt;&gt;"",$T85="")),"",IFERROR(N($L85)*N($N85)+N($P85)*N($R85)+N($S85)*N($T85)+N($U85)*N($V85)+N($X85)-N($Y85),"")))</f>
        <v/>
      </c>
      <c r="AB85" s="18">
        <f>IF($AA85="","",IF($Z85="","",IFERROR(MAX(0,$AA85)*N($Z85),"")))</f>
        <v/>
      </c>
      <c r="AC85" s="18">
        <f>IF($AA85="","",IF($AB85="","",IFERROR($AA85+$AB85,"")))</f>
        <v/>
      </c>
      <c r="AD85" s="21">
        <f>IF($A85="","",IF(COUNTIF($A$5:$A$104,$A85)&gt;1,"Check duplicate ID",IF($B85="","Check date",IF($D85="","Check customer",IF($E85="","Check site",IF($F85="","Check pest concern",IF($G85="","Check service",IF(OR($M85="",$N85=""),"Check service setup",IF(OR($L85="",N($L85)&lt;=0,N($L85)&gt;Assumptions!$B$8),"Check quantity",IF($H85="","Check technician",IF($I85="","Check route",IF($J85="","Check responsibility",IF($K85="","Check status",IF(AND($O85&lt;&gt;"",OR($P85="",N($P85)&lt;=0,N($P85)&gt;Assumptions!$B$8,$Q85="",$R85="")),"Check product details",IF(AND($O85="",$P85&lt;&gt;""),"Check product selection",IF(AND($S85&lt;&gt;"",OR(N($S85)&lt;0,N($S85)&gt;Assumptions!$B$9,$T85="")),"Check hours",IF(AND($U85&lt;&gt;"",OR(N($U85)&lt;0,N($U85)&gt;Assumptions!$B$10,AND(N($U85)&gt;0,$V85=""))),"Check miles",IF(OR(AND($W85="",$X85&lt;&gt;""),AND($W85&lt;&gt;"",$X85=""),N($X85)&lt;0,N($X85)&gt;Assumptions!$B$11),"Check option details",IF(OR(N($Y85)&lt;0,N($Y85)&gt;Assumptions!$B$7,N($AA85)&lt;0),"Check discount",IF($Z85="","Check tax setting",IF(AND($C85&lt;TODAY(),OR($K85="Draft",$K85="Presented")),"Check validity","Ready for review")))))))))))))))))))))</f>
        <v/>
      </c>
    </row>
    <row r="86">
      <c r="A86" s="13" t="n"/>
      <c r="B86" s="33" t="n"/>
      <c r="C86" s="35">
        <f>IF($B86="","",IFERROR($B86+Assumptions!$B$4,""))</f>
        <v/>
      </c>
      <c r="D86" s="16" t="n"/>
      <c r="E86" s="16" t="n"/>
      <c r="F86" s="16" t="n"/>
      <c r="G86" s="16" t="n"/>
      <c r="H86" s="16" t="n"/>
      <c r="I86" s="16" t="n"/>
      <c r="J86" s="16" t="n"/>
      <c r="K86" s="13" t="n"/>
      <c r="L86" s="17" t="n"/>
      <c r="M86" s="10">
        <f>IF($G86="","",IFERROR(VLOOKUP($G86,Assumptions!$A$15:$C$114,2,FALSE),""))</f>
        <v/>
      </c>
      <c r="N86" s="23">
        <f>IF($G86="","",IFERROR(VLOOKUP($G86,Assumptions!$A$15:$C$114,3,FALSE),""))</f>
        <v/>
      </c>
      <c r="O86" s="16" t="n"/>
      <c r="P86" s="17" t="n"/>
      <c r="Q86" s="10">
        <f>IF($O86="","",IFERROR(VLOOKUP($O86,Assumptions!$D$15:$F$114,2,FALSE),""))</f>
        <v/>
      </c>
      <c r="R86" s="23">
        <f>IF($O86="","",IFERROR(VLOOKUP($O86,Assumptions!$D$15:$F$114,3,FALSE),""))</f>
        <v/>
      </c>
      <c r="S86" s="17" t="n"/>
      <c r="T86" s="23">
        <f>IF($H86="","",IFERROR(VLOOKUP($H86,Assumptions!$G$15:$H$114,2,FALSE),""))</f>
        <v/>
      </c>
      <c r="U86" s="17" t="n"/>
      <c r="V86" s="23">
        <f>IF($A86="","",IF(Assumptions!$B$6="","",IFERROR(Assumptions!$B$6,"")))</f>
        <v/>
      </c>
      <c r="W86" s="16" t="n"/>
      <c r="X86" s="19" t="n"/>
      <c r="Y86" s="19" t="n"/>
      <c r="Z86" s="24">
        <f>IF($A86="","",IF(Assumptions!$B$5="","",IFERROR(Assumptions!$B$5,"")))</f>
        <v/>
      </c>
      <c r="AA86" s="23">
        <f>IF($A86="","",IF(OR($G86="",$L86="",$N86="",AND($O86&lt;&gt;"",OR($P86="",$R86="")),AND($P86&lt;&gt;"",$O86=""),AND($S86&lt;&gt;"",$T86="")),"",IFERROR(N($L86)*N($N86)+N($P86)*N($R86)+N($S86)*N($T86)+N($U86)*N($V86)+N($X86)-N($Y86),"")))</f>
        <v/>
      </c>
      <c r="AB86" s="23">
        <f>IF($AA86="","",IF($Z86="","",IFERROR(MAX(0,$AA86)*N($Z86),"")))</f>
        <v/>
      </c>
      <c r="AC86" s="23">
        <f>IF($AA86="","",IF($AB86="","",IFERROR($AA86+$AB86,"")))</f>
        <v/>
      </c>
      <c r="AD86" s="25">
        <f>IF($A86="","",IF(COUNTIF($A$5:$A$104,$A86)&gt;1,"Check duplicate ID",IF($B86="","Check date",IF($D86="","Check customer",IF($E86="","Check site",IF($F86="","Check pest concern",IF($G86="","Check service",IF(OR($M86="",$N86=""),"Check service setup",IF(OR($L86="",N($L86)&lt;=0,N($L86)&gt;Assumptions!$B$8),"Check quantity",IF($H86="","Check technician",IF($I86="","Check route",IF($J86="","Check responsibility",IF($K86="","Check status",IF(AND($O86&lt;&gt;"",OR($P86="",N($P86)&lt;=0,N($P86)&gt;Assumptions!$B$8,$Q86="",$R86="")),"Check product details",IF(AND($O86="",$P86&lt;&gt;""),"Check product selection",IF(AND($S86&lt;&gt;"",OR(N($S86)&lt;0,N($S86)&gt;Assumptions!$B$9,$T86="")),"Check hours",IF(AND($U86&lt;&gt;"",OR(N($U86)&lt;0,N($U86)&gt;Assumptions!$B$10,AND(N($U86)&gt;0,$V86=""))),"Check miles",IF(OR(AND($W86="",$X86&lt;&gt;""),AND($W86&lt;&gt;"",$X86=""),N($X86)&lt;0,N($X86)&gt;Assumptions!$B$11),"Check option details",IF(OR(N($Y86)&lt;0,N($Y86)&gt;Assumptions!$B$7,N($AA86)&lt;0),"Check discount",IF($Z86="","Check tax setting",IF(AND($C86&lt;TODAY(),OR($K86="Draft",$K86="Presented")),"Check validity","Ready for review")))))))))))))))))))))</f>
        <v/>
      </c>
    </row>
    <row r="87">
      <c r="A87" s="13" t="n"/>
      <c r="B87" s="33" t="n"/>
      <c r="C87" s="34">
        <f>IF($B87="","",IFERROR($B87+Assumptions!$B$4,""))</f>
        <v/>
      </c>
      <c r="D87" s="16" t="n"/>
      <c r="E87" s="16" t="n"/>
      <c r="F87" s="16" t="n"/>
      <c r="G87" s="16" t="n"/>
      <c r="H87" s="16" t="n"/>
      <c r="I87" s="16" t="n"/>
      <c r="J87" s="16" t="n"/>
      <c r="K87" s="13" t="n"/>
      <c r="L87" s="17" t="n"/>
      <c r="M87" s="7">
        <f>IF($G87="","",IFERROR(VLOOKUP($G87,Assumptions!$A$15:$C$114,2,FALSE),""))</f>
        <v/>
      </c>
      <c r="N87" s="18">
        <f>IF($G87="","",IFERROR(VLOOKUP($G87,Assumptions!$A$15:$C$114,3,FALSE),""))</f>
        <v/>
      </c>
      <c r="O87" s="16" t="n"/>
      <c r="P87" s="17" t="n"/>
      <c r="Q87" s="7">
        <f>IF($O87="","",IFERROR(VLOOKUP($O87,Assumptions!$D$15:$F$114,2,FALSE),""))</f>
        <v/>
      </c>
      <c r="R87" s="18">
        <f>IF($O87="","",IFERROR(VLOOKUP($O87,Assumptions!$D$15:$F$114,3,FALSE),""))</f>
        <v/>
      </c>
      <c r="S87" s="17" t="n"/>
      <c r="T87" s="18">
        <f>IF($H87="","",IFERROR(VLOOKUP($H87,Assumptions!$G$15:$H$114,2,FALSE),""))</f>
        <v/>
      </c>
      <c r="U87" s="17" t="n"/>
      <c r="V87" s="18">
        <f>IF($A87="","",IF(Assumptions!$B$6="","",IFERROR(Assumptions!$B$6,"")))</f>
        <v/>
      </c>
      <c r="W87" s="16" t="n"/>
      <c r="X87" s="19" t="n"/>
      <c r="Y87" s="19" t="n"/>
      <c r="Z87" s="20">
        <f>IF($A87="","",IF(Assumptions!$B$5="","",IFERROR(Assumptions!$B$5,"")))</f>
        <v/>
      </c>
      <c r="AA87" s="18">
        <f>IF($A87="","",IF(OR($G87="",$L87="",$N87="",AND($O87&lt;&gt;"",OR($P87="",$R87="")),AND($P87&lt;&gt;"",$O87=""),AND($S87&lt;&gt;"",$T87="")),"",IFERROR(N($L87)*N($N87)+N($P87)*N($R87)+N($S87)*N($T87)+N($U87)*N($V87)+N($X87)-N($Y87),"")))</f>
        <v/>
      </c>
      <c r="AB87" s="18">
        <f>IF($AA87="","",IF($Z87="","",IFERROR(MAX(0,$AA87)*N($Z87),"")))</f>
        <v/>
      </c>
      <c r="AC87" s="18">
        <f>IF($AA87="","",IF($AB87="","",IFERROR($AA87+$AB87,"")))</f>
        <v/>
      </c>
      <c r="AD87" s="21">
        <f>IF($A87="","",IF(COUNTIF($A$5:$A$104,$A87)&gt;1,"Check duplicate ID",IF($B87="","Check date",IF($D87="","Check customer",IF($E87="","Check site",IF($F87="","Check pest concern",IF($G87="","Check service",IF(OR($M87="",$N87=""),"Check service setup",IF(OR($L87="",N($L87)&lt;=0,N($L87)&gt;Assumptions!$B$8),"Check quantity",IF($H87="","Check technician",IF($I87="","Check route",IF($J87="","Check responsibility",IF($K87="","Check status",IF(AND($O87&lt;&gt;"",OR($P87="",N($P87)&lt;=0,N($P87)&gt;Assumptions!$B$8,$Q87="",$R87="")),"Check product details",IF(AND($O87="",$P87&lt;&gt;""),"Check product selection",IF(AND($S87&lt;&gt;"",OR(N($S87)&lt;0,N($S87)&gt;Assumptions!$B$9,$T87="")),"Check hours",IF(AND($U87&lt;&gt;"",OR(N($U87)&lt;0,N($U87)&gt;Assumptions!$B$10,AND(N($U87)&gt;0,$V87=""))),"Check miles",IF(OR(AND($W87="",$X87&lt;&gt;""),AND($W87&lt;&gt;"",$X87=""),N($X87)&lt;0,N($X87)&gt;Assumptions!$B$11),"Check option details",IF(OR(N($Y87)&lt;0,N($Y87)&gt;Assumptions!$B$7,N($AA87)&lt;0),"Check discount",IF($Z87="","Check tax setting",IF(AND($C87&lt;TODAY(),OR($K87="Draft",$K87="Presented")),"Check validity","Ready for review")))))))))))))))))))))</f>
        <v/>
      </c>
    </row>
    <row r="88">
      <c r="A88" s="13" t="n"/>
      <c r="B88" s="33" t="n"/>
      <c r="C88" s="35">
        <f>IF($B88="","",IFERROR($B88+Assumptions!$B$4,""))</f>
        <v/>
      </c>
      <c r="D88" s="16" t="n"/>
      <c r="E88" s="16" t="n"/>
      <c r="F88" s="16" t="n"/>
      <c r="G88" s="16" t="n"/>
      <c r="H88" s="16" t="n"/>
      <c r="I88" s="16" t="n"/>
      <c r="J88" s="16" t="n"/>
      <c r="K88" s="13" t="n"/>
      <c r="L88" s="17" t="n"/>
      <c r="M88" s="10">
        <f>IF($G88="","",IFERROR(VLOOKUP($G88,Assumptions!$A$15:$C$114,2,FALSE),""))</f>
        <v/>
      </c>
      <c r="N88" s="23">
        <f>IF($G88="","",IFERROR(VLOOKUP($G88,Assumptions!$A$15:$C$114,3,FALSE),""))</f>
        <v/>
      </c>
      <c r="O88" s="16" t="n"/>
      <c r="P88" s="17" t="n"/>
      <c r="Q88" s="10">
        <f>IF($O88="","",IFERROR(VLOOKUP($O88,Assumptions!$D$15:$F$114,2,FALSE),""))</f>
        <v/>
      </c>
      <c r="R88" s="23">
        <f>IF($O88="","",IFERROR(VLOOKUP($O88,Assumptions!$D$15:$F$114,3,FALSE),""))</f>
        <v/>
      </c>
      <c r="S88" s="17" t="n"/>
      <c r="T88" s="23">
        <f>IF($H88="","",IFERROR(VLOOKUP($H88,Assumptions!$G$15:$H$114,2,FALSE),""))</f>
        <v/>
      </c>
      <c r="U88" s="17" t="n"/>
      <c r="V88" s="23">
        <f>IF($A88="","",IF(Assumptions!$B$6="","",IFERROR(Assumptions!$B$6,"")))</f>
        <v/>
      </c>
      <c r="W88" s="16" t="n"/>
      <c r="X88" s="19" t="n"/>
      <c r="Y88" s="19" t="n"/>
      <c r="Z88" s="24">
        <f>IF($A88="","",IF(Assumptions!$B$5="","",IFERROR(Assumptions!$B$5,"")))</f>
        <v/>
      </c>
      <c r="AA88" s="23">
        <f>IF($A88="","",IF(OR($G88="",$L88="",$N88="",AND($O88&lt;&gt;"",OR($P88="",$R88="")),AND($P88&lt;&gt;"",$O88=""),AND($S88&lt;&gt;"",$T88="")),"",IFERROR(N($L88)*N($N88)+N($P88)*N($R88)+N($S88)*N($T88)+N($U88)*N($V88)+N($X88)-N($Y88),"")))</f>
        <v/>
      </c>
      <c r="AB88" s="23">
        <f>IF($AA88="","",IF($Z88="","",IFERROR(MAX(0,$AA88)*N($Z88),"")))</f>
        <v/>
      </c>
      <c r="AC88" s="23">
        <f>IF($AA88="","",IF($AB88="","",IFERROR($AA88+$AB88,"")))</f>
        <v/>
      </c>
      <c r="AD88" s="25">
        <f>IF($A88="","",IF(COUNTIF($A$5:$A$104,$A88)&gt;1,"Check duplicate ID",IF($B88="","Check date",IF($D88="","Check customer",IF($E88="","Check site",IF($F88="","Check pest concern",IF($G88="","Check service",IF(OR($M88="",$N88=""),"Check service setup",IF(OR($L88="",N($L88)&lt;=0,N($L88)&gt;Assumptions!$B$8),"Check quantity",IF($H88="","Check technician",IF($I88="","Check route",IF($J88="","Check responsibility",IF($K88="","Check status",IF(AND($O88&lt;&gt;"",OR($P88="",N($P88)&lt;=0,N($P88)&gt;Assumptions!$B$8,$Q88="",$R88="")),"Check product details",IF(AND($O88="",$P88&lt;&gt;""),"Check product selection",IF(AND($S88&lt;&gt;"",OR(N($S88)&lt;0,N($S88)&gt;Assumptions!$B$9,$T88="")),"Check hours",IF(AND($U88&lt;&gt;"",OR(N($U88)&lt;0,N($U88)&gt;Assumptions!$B$10,AND(N($U88)&gt;0,$V88=""))),"Check miles",IF(OR(AND($W88="",$X88&lt;&gt;""),AND($W88&lt;&gt;"",$X88=""),N($X88)&lt;0,N($X88)&gt;Assumptions!$B$11),"Check option details",IF(OR(N($Y88)&lt;0,N($Y88)&gt;Assumptions!$B$7,N($AA88)&lt;0),"Check discount",IF($Z88="","Check tax setting",IF(AND($C88&lt;TODAY(),OR($K88="Draft",$K88="Presented")),"Check validity","Ready for review")))))))))))))))))))))</f>
        <v/>
      </c>
    </row>
    <row r="89">
      <c r="A89" s="13" t="n"/>
      <c r="B89" s="33" t="n"/>
      <c r="C89" s="34">
        <f>IF($B89="","",IFERROR($B89+Assumptions!$B$4,""))</f>
        <v/>
      </c>
      <c r="D89" s="16" t="n"/>
      <c r="E89" s="16" t="n"/>
      <c r="F89" s="16" t="n"/>
      <c r="G89" s="16" t="n"/>
      <c r="H89" s="16" t="n"/>
      <c r="I89" s="16" t="n"/>
      <c r="J89" s="16" t="n"/>
      <c r="K89" s="13" t="n"/>
      <c r="L89" s="17" t="n"/>
      <c r="M89" s="7">
        <f>IF($G89="","",IFERROR(VLOOKUP($G89,Assumptions!$A$15:$C$114,2,FALSE),""))</f>
        <v/>
      </c>
      <c r="N89" s="18">
        <f>IF($G89="","",IFERROR(VLOOKUP($G89,Assumptions!$A$15:$C$114,3,FALSE),""))</f>
        <v/>
      </c>
      <c r="O89" s="16" t="n"/>
      <c r="P89" s="17" t="n"/>
      <c r="Q89" s="7">
        <f>IF($O89="","",IFERROR(VLOOKUP($O89,Assumptions!$D$15:$F$114,2,FALSE),""))</f>
        <v/>
      </c>
      <c r="R89" s="18">
        <f>IF($O89="","",IFERROR(VLOOKUP($O89,Assumptions!$D$15:$F$114,3,FALSE),""))</f>
        <v/>
      </c>
      <c r="S89" s="17" t="n"/>
      <c r="T89" s="18">
        <f>IF($H89="","",IFERROR(VLOOKUP($H89,Assumptions!$G$15:$H$114,2,FALSE),""))</f>
        <v/>
      </c>
      <c r="U89" s="17" t="n"/>
      <c r="V89" s="18">
        <f>IF($A89="","",IF(Assumptions!$B$6="","",IFERROR(Assumptions!$B$6,"")))</f>
        <v/>
      </c>
      <c r="W89" s="16" t="n"/>
      <c r="X89" s="19" t="n"/>
      <c r="Y89" s="19" t="n"/>
      <c r="Z89" s="20">
        <f>IF($A89="","",IF(Assumptions!$B$5="","",IFERROR(Assumptions!$B$5,"")))</f>
        <v/>
      </c>
      <c r="AA89" s="18">
        <f>IF($A89="","",IF(OR($G89="",$L89="",$N89="",AND($O89&lt;&gt;"",OR($P89="",$R89="")),AND($P89&lt;&gt;"",$O89=""),AND($S89&lt;&gt;"",$T89="")),"",IFERROR(N($L89)*N($N89)+N($P89)*N($R89)+N($S89)*N($T89)+N($U89)*N($V89)+N($X89)-N($Y89),"")))</f>
        <v/>
      </c>
      <c r="AB89" s="18">
        <f>IF($AA89="","",IF($Z89="","",IFERROR(MAX(0,$AA89)*N($Z89),"")))</f>
        <v/>
      </c>
      <c r="AC89" s="18">
        <f>IF($AA89="","",IF($AB89="","",IFERROR($AA89+$AB89,"")))</f>
        <v/>
      </c>
      <c r="AD89" s="21">
        <f>IF($A89="","",IF(COUNTIF($A$5:$A$104,$A89)&gt;1,"Check duplicate ID",IF($B89="","Check date",IF($D89="","Check customer",IF($E89="","Check site",IF($F89="","Check pest concern",IF($G89="","Check service",IF(OR($M89="",$N89=""),"Check service setup",IF(OR($L89="",N($L89)&lt;=0,N($L89)&gt;Assumptions!$B$8),"Check quantity",IF($H89="","Check technician",IF($I89="","Check route",IF($J89="","Check responsibility",IF($K89="","Check status",IF(AND($O89&lt;&gt;"",OR($P89="",N($P89)&lt;=0,N($P89)&gt;Assumptions!$B$8,$Q89="",$R89="")),"Check product details",IF(AND($O89="",$P89&lt;&gt;""),"Check product selection",IF(AND($S89&lt;&gt;"",OR(N($S89)&lt;0,N($S89)&gt;Assumptions!$B$9,$T89="")),"Check hours",IF(AND($U89&lt;&gt;"",OR(N($U89)&lt;0,N($U89)&gt;Assumptions!$B$10,AND(N($U89)&gt;0,$V89=""))),"Check miles",IF(OR(AND($W89="",$X89&lt;&gt;""),AND($W89&lt;&gt;"",$X89=""),N($X89)&lt;0,N($X89)&gt;Assumptions!$B$11),"Check option details",IF(OR(N($Y89)&lt;0,N($Y89)&gt;Assumptions!$B$7,N($AA89)&lt;0),"Check discount",IF($Z89="","Check tax setting",IF(AND($C89&lt;TODAY(),OR($K89="Draft",$K89="Presented")),"Check validity","Ready for review")))))))))))))))))))))</f>
        <v/>
      </c>
    </row>
    <row r="90">
      <c r="A90" s="13" t="n"/>
      <c r="B90" s="33" t="n"/>
      <c r="C90" s="35">
        <f>IF($B90="","",IFERROR($B90+Assumptions!$B$4,""))</f>
        <v/>
      </c>
      <c r="D90" s="16" t="n"/>
      <c r="E90" s="16" t="n"/>
      <c r="F90" s="16" t="n"/>
      <c r="G90" s="16" t="n"/>
      <c r="H90" s="16" t="n"/>
      <c r="I90" s="16" t="n"/>
      <c r="J90" s="16" t="n"/>
      <c r="K90" s="13" t="n"/>
      <c r="L90" s="17" t="n"/>
      <c r="M90" s="10">
        <f>IF($G90="","",IFERROR(VLOOKUP($G90,Assumptions!$A$15:$C$114,2,FALSE),""))</f>
        <v/>
      </c>
      <c r="N90" s="23">
        <f>IF($G90="","",IFERROR(VLOOKUP($G90,Assumptions!$A$15:$C$114,3,FALSE),""))</f>
        <v/>
      </c>
      <c r="O90" s="16" t="n"/>
      <c r="P90" s="17" t="n"/>
      <c r="Q90" s="10">
        <f>IF($O90="","",IFERROR(VLOOKUP($O90,Assumptions!$D$15:$F$114,2,FALSE),""))</f>
        <v/>
      </c>
      <c r="R90" s="23">
        <f>IF($O90="","",IFERROR(VLOOKUP($O90,Assumptions!$D$15:$F$114,3,FALSE),""))</f>
        <v/>
      </c>
      <c r="S90" s="17" t="n"/>
      <c r="T90" s="23">
        <f>IF($H90="","",IFERROR(VLOOKUP($H90,Assumptions!$G$15:$H$114,2,FALSE),""))</f>
        <v/>
      </c>
      <c r="U90" s="17" t="n"/>
      <c r="V90" s="23">
        <f>IF($A90="","",IF(Assumptions!$B$6="","",IFERROR(Assumptions!$B$6,"")))</f>
        <v/>
      </c>
      <c r="W90" s="16" t="n"/>
      <c r="X90" s="19" t="n"/>
      <c r="Y90" s="19" t="n"/>
      <c r="Z90" s="24">
        <f>IF($A90="","",IF(Assumptions!$B$5="","",IFERROR(Assumptions!$B$5,"")))</f>
        <v/>
      </c>
      <c r="AA90" s="23">
        <f>IF($A90="","",IF(OR($G90="",$L90="",$N90="",AND($O90&lt;&gt;"",OR($P90="",$R90="")),AND($P90&lt;&gt;"",$O90=""),AND($S90&lt;&gt;"",$T90="")),"",IFERROR(N($L90)*N($N90)+N($P90)*N($R90)+N($S90)*N($T90)+N($U90)*N($V90)+N($X90)-N($Y90),"")))</f>
        <v/>
      </c>
      <c r="AB90" s="23">
        <f>IF($AA90="","",IF($Z90="","",IFERROR(MAX(0,$AA90)*N($Z90),"")))</f>
        <v/>
      </c>
      <c r="AC90" s="23">
        <f>IF($AA90="","",IF($AB90="","",IFERROR($AA90+$AB90,"")))</f>
        <v/>
      </c>
      <c r="AD90" s="25">
        <f>IF($A90="","",IF(COUNTIF($A$5:$A$104,$A90)&gt;1,"Check duplicate ID",IF($B90="","Check date",IF($D90="","Check customer",IF($E90="","Check site",IF($F90="","Check pest concern",IF($G90="","Check service",IF(OR($M90="",$N90=""),"Check service setup",IF(OR($L90="",N($L90)&lt;=0,N($L90)&gt;Assumptions!$B$8),"Check quantity",IF($H90="","Check technician",IF($I90="","Check route",IF($J90="","Check responsibility",IF($K90="","Check status",IF(AND($O90&lt;&gt;"",OR($P90="",N($P90)&lt;=0,N($P90)&gt;Assumptions!$B$8,$Q90="",$R90="")),"Check product details",IF(AND($O90="",$P90&lt;&gt;""),"Check product selection",IF(AND($S90&lt;&gt;"",OR(N($S90)&lt;0,N($S90)&gt;Assumptions!$B$9,$T90="")),"Check hours",IF(AND($U90&lt;&gt;"",OR(N($U90)&lt;0,N($U90)&gt;Assumptions!$B$10,AND(N($U90)&gt;0,$V90=""))),"Check miles",IF(OR(AND($W90="",$X90&lt;&gt;""),AND($W90&lt;&gt;"",$X90=""),N($X90)&lt;0,N($X90)&gt;Assumptions!$B$11),"Check option details",IF(OR(N($Y90)&lt;0,N($Y90)&gt;Assumptions!$B$7,N($AA90)&lt;0),"Check discount",IF($Z90="","Check tax setting",IF(AND($C90&lt;TODAY(),OR($K90="Draft",$K90="Presented")),"Check validity","Ready for review")))))))))))))))))))))</f>
        <v/>
      </c>
    </row>
    <row r="91">
      <c r="A91" s="13" t="n"/>
      <c r="B91" s="33" t="n"/>
      <c r="C91" s="34">
        <f>IF($B91="","",IFERROR($B91+Assumptions!$B$4,""))</f>
        <v/>
      </c>
      <c r="D91" s="16" t="n"/>
      <c r="E91" s="16" t="n"/>
      <c r="F91" s="16" t="n"/>
      <c r="G91" s="16" t="n"/>
      <c r="H91" s="16" t="n"/>
      <c r="I91" s="16" t="n"/>
      <c r="J91" s="16" t="n"/>
      <c r="K91" s="13" t="n"/>
      <c r="L91" s="17" t="n"/>
      <c r="M91" s="7">
        <f>IF($G91="","",IFERROR(VLOOKUP($G91,Assumptions!$A$15:$C$114,2,FALSE),""))</f>
        <v/>
      </c>
      <c r="N91" s="18">
        <f>IF($G91="","",IFERROR(VLOOKUP($G91,Assumptions!$A$15:$C$114,3,FALSE),""))</f>
        <v/>
      </c>
      <c r="O91" s="16" t="n"/>
      <c r="P91" s="17" t="n"/>
      <c r="Q91" s="7">
        <f>IF($O91="","",IFERROR(VLOOKUP($O91,Assumptions!$D$15:$F$114,2,FALSE),""))</f>
        <v/>
      </c>
      <c r="R91" s="18">
        <f>IF($O91="","",IFERROR(VLOOKUP($O91,Assumptions!$D$15:$F$114,3,FALSE),""))</f>
        <v/>
      </c>
      <c r="S91" s="17" t="n"/>
      <c r="T91" s="18">
        <f>IF($H91="","",IFERROR(VLOOKUP($H91,Assumptions!$G$15:$H$114,2,FALSE),""))</f>
        <v/>
      </c>
      <c r="U91" s="17" t="n"/>
      <c r="V91" s="18">
        <f>IF($A91="","",IF(Assumptions!$B$6="","",IFERROR(Assumptions!$B$6,"")))</f>
        <v/>
      </c>
      <c r="W91" s="16" t="n"/>
      <c r="X91" s="19" t="n"/>
      <c r="Y91" s="19" t="n"/>
      <c r="Z91" s="20">
        <f>IF($A91="","",IF(Assumptions!$B$5="","",IFERROR(Assumptions!$B$5,"")))</f>
        <v/>
      </c>
      <c r="AA91" s="18">
        <f>IF($A91="","",IF(OR($G91="",$L91="",$N91="",AND($O91&lt;&gt;"",OR($P91="",$R91="")),AND($P91&lt;&gt;"",$O91=""),AND($S91&lt;&gt;"",$T91="")),"",IFERROR(N($L91)*N($N91)+N($P91)*N($R91)+N($S91)*N($T91)+N($U91)*N($V91)+N($X91)-N($Y91),"")))</f>
        <v/>
      </c>
      <c r="AB91" s="18">
        <f>IF($AA91="","",IF($Z91="","",IFERROR(MAX(0,$AA91)*N($Z91),"")))</f>
        <v/>
      </c>
      <c r="AC91" s="18">
        <f>IF($AA91="","",IF($AB91="","",IFERROR($AA91+$AB91,"")))</f>
        <v/>
      </c>
      <c r="AD91" s="21">
        <f>IF($A91="","",IF(COUNTIF($A$5:$A$104,$A91)&gt;1,"Check duplicate ID",IF($B91="","Check date",IF($D91="","Check customer",IF($E91="","Check site",IF($F91="","Check pest concern",IF($G91="","Check service",IF(OR($M91="",$N91=""),"Check service setup",IF(OR($L91="",N($L91)&lt;=0,N($L91)&gt;Assumptions!$B$8),"Check quantity",IF($H91="","Check technician",IF($I91="","Check route",IF($J91="","Check responsibility",IF($K91="","Check status",IF(AND($O91&lt;&gt;"",OR($P91="",N($P91)&lt;=0,N($P91)&gt;Assumptions!$B$8,$Q91="",$R91="")),"Check product details",IF(AND($O91="",$P91&lt;&gt;""),"Check product selection",IF(AND($S91&lt;&gt;"",OR(N($S91)&lt;0,N($S91)&gt;Assumptions!$B$9,$T91="")),"Check hours",IF(AND($U91&lt;&gt;"",OR(N($U91)&lt;0,N($U91)&gt;Assumptions!$B$10,AND(N($U91)&gt;0,$V91=""))),"Check miles",IF(OR(AND($W91="",$X91&lt;&gt;""),AND($W91&lt;&gt;"",$X91=""),N($X91)&lt;0,N($X91)&gt;Assumptions!$B$11),"Check option details",IF(OR(N($Y91)&lt;0,N($Y91)&gt;Assumptions!$B$7,N($AA91)&lt;0),"Check discount",IF($Z91="","Check tax setting",IF(AND($C91&lt;TODAY(),OR($K91="Draft",$K91="Presented")),"Check validity","Ready for review")))))))))))))))))))))</f>
        <v/>
      </c>
    </row>
    <row r="92">
      <c r="A92" s="13" t="n"/>
      <c r="B92" s="33" t="n"/>
      <c r="C92" s="35">
        <f>IF($B92="","",IFERROR($B92+Assumptions!$B$4,""))</f>
        <v/>
      </c>
      <c r="D92" s="16" t="n"/>
      <c r="E92" s="16" t="n"/>
      <c r="F92" s="16" t="n"/>
      <c r="G92" s="16" t="n"/>
      <c r="H92" s="16" t="n"/>
      <c r="I92" s="16" t="n"/>
      <c r="J92" s="16" t="n"/>
      <c r="K92" s="13" t="n"/>
      <c r="L92" s="17" t="n"/>
      <c r="M92" s="10">
        <f>IF($G92="","",IFERROR(VLOOKUP($G92,Assumptions!$A$15:$C$114,2,FALSE),""))</f>
        <v/>
      </c>
      <c r="N92" s="23">
        <f>IF($G92="","",IFERROR(VLOOKUP($G92,Assumptions!$A$15:$C$114,3,FALSE),""))</f>
        <v/>
      </c>
      <c r="O92" s="16" t="n"/>
      <c r="P92" s="17" t="n"/>
      <c r="Q92" s="10">
        <f>IF($O92="","",IFERROR(VLOOKUP($O92,Assumptions!$D$15:$F$114,2,FALSE),""))</f>
        <v/>
      </c>
      <c r="R92" s="23">
        <f>IF($O92="","",IFERROR(VLOOKUP($O92,Assumptions!$D$15:$F$114,3,FALSE),""))</f>
        <v/>
      </c>
      <c r="S92" s="17" t="n"/>
      <c r="T92" s="23">
        <f>IF($H92="","",IFERROR(VLOOKUP($H92,Assumptions!$G$15:$H$114,2,FALSE),""))</f>
        <v/>
      </c>
      <c r="U92" s="17" t="n"/>
      <c r="V92" s="23">
        <f>IF($A92="","",IF(Assumptions!$B$6="","",IFERROR(Assumptions!$B$6,"")))</f>
        <v/>
      </c>
      <c r="W92" s="16" t="n"/>
      <c r="X92" s="19" t="n"/>
      <c r="Y92" s="19" t="n"/>
      <c r="Z92" s="24">
        <f>IF($A92="","",IF(Assumptions!$B$5="","",IFERROR(Assumptions!$B$5,"")))</f>
        <v/>
      </c>
      <c r="AA92" s="23">
        <f>IF($A92="","",IF(OR($G92="",$L92="",$N92="",AND($O92&lt;&gt;"",OR($P92="",$R92="")),AND($P92&lt;&gt;"",$O92=""),AND($S92&lt;&gt;"",$T92="")),"",IFERROR(N($L92)*N($N92)+N($P92)*N($R92)+N($S92)*N($T92)+N($U92)*N($V92)+N($X92)-N($Y92),"")))</f>
        <v/>
      </c>
      <c r="AB92" s="23">
        <f>IF($AA92="","",IF($Z92="","",IFERROR(MAX(0,$AA92)*N($Z92),"")))</f>
        <v/>
      </c>
      <c r="AC92" s="23">
        <f>IF($AA92="","",IF($AB92="","",IFERROR($AA92+$AB92,"")))</f>
        <v/>
      </c>
      <c r="AD92" s="25">
        <f>IF($A92="","",IF(COUNTIF($A$5:$A$104,$A92)&gt;1,"Check duplicate ID",IF($B92="","Check date",IF($D92="","Check customer",IF($E92="","Check site",IF($F92="","Check pest concern",IF($G92="","Check service",IF(OR($M92="",$N92=""),"Check service setup",IF(OR($L92="",N($L92)&lt;=0,N($L92)&gt;Assumptions!$B$8),"Check quantity",IF($H92="","Check technician",IF($I92="","Check route",IF($J92="","Check responsibility",IF($K92="","Check status",IF(AND($O92&lt;&gt;"",OR($P92="",N($P92)&lt;=0,N($P92)&gt;Assumptions!$B$8,$Q92="",$R92="")),"Check product details",IF(AND($O92="",$P92&lt;&gt;""),"Check product selection",IF(AND($S92&lt;&gt;"",OR(N($S92)&lt;0,N($S92)&gt;Assumptions!$B$9,$T92="")),"Check hours",IF(AND($U92&lt;&gt;"",OR(N($U92)&lt;0,N($U92)&gt;Assumptions!$B$10,AND(N($U92)&gt;0,$V92=""))),"Check miles",IF(OR(AND($W92="",$X92&lt;&gt;""),AND($W92&lt;&gt;"",$X92=""),N($X92)&lt;0,N($X92)&gt;Assumptions!$B$11),"Check option details",IF(OR(N($Y92)&lt;0,N($Y92)&gt;Assumptions!$B$7,N($AA92)&lt;0),"Check discount",IF($Z92="","Check tax setting",IF(AND($C92&lt;TODAY(),OR($K92="Draft",$K92="Presented")),"Check validity","Ready for review")))))))))))))))))))))</f>
        <v/>
      </c>
    </row>
    <row r="93">
      <c r="A93" s="13" t="n"/>
      <c r="B93" s="33" t="n"/>
      <c r="C93" s="34">
        <f>IF($B93="","",IFERROR($B93+Assumptions!$B$4,""))</f>
        <v/>
      </c>
      <c r="D93" s="16" t="n"/>
      <c r="E93" s="16" t="n"/>
      <c r="F93" s="16" t="n"/>
      <c r="G93" s="16" t="n"/>
      <c r="H93" s="16" t="n"/>
      <c r="I93" s="16" t="n"/>
      <c r="J93" s="16" t="n"/>
      <c r="K93" s="13" t="n"/>
      <c r="L93" s="17" t="n"/>
      <c r="M93" s="7">
        <f>IF($G93="","",IFERROR(VLOOKUP($G93,Assumptions!$A$15:$C$114,2,FALSE),""))</f>
        <v/>
      </c>
      <c r="N93" s="18">
        <f>IF($G93="","",IFERROR(VLOOKUP($G93,Assumptions!$A$15:$C$114,3,FALSE),""))</f>
        <v/>
      </c>
      <c r="O93" s="16" t="n"/>
      <c r="P93" s="17" t="n"/>
      <c r="Q93" s="7">
        <f>IF($O93="","",IFERROR(VLOOKUP($O93,Assumptions!$D$15:$F$114,2,FALSE),""))</f>
        <v/>
      </c>
      <c r="R93" s="18">
        <f>IF($O93="","",IFERROR(VLOOKUP($O93,Assumptions!$D$15:$F$114,3,FALSE),""))</f>
        <v/>
      </c>
      <c r="S93" s="17" t="n"/>
      <c r="T93" s="18">
        <f>IF($H93="","",IFERROR(VLOOKUP($H93,Assumptions!$G$15:$H$114,2,FALSE),""))</f>
        <v/>
      </c>
      <c r="U93" s="17" t="n"/>
      <c r="V93" s="18">
        <f>IF($A93="","",IF(Assumptions!$B$6="","",IFERROR(Assumptions!$B$6,"")))</f>
        <v/>
      </c>
      <c r="W93" s="16" t="n"/>
      <c r="X93" s="19" t="n"/>
      <c r="Y93" s="19" t="n"/>
      <c r="Z93" s="20">
        <f>IF($A93="","",IF(Assumptions!$B$5="","",IFERROR(Assumptions!$B$5,"")))</f>
        <v/>
      </c>
      <c r="AA93" s="18">
        <f>IF($A93="","",IF(OR($G93="",$L93="",$N93="",AND($O93&lt;&gt;"",OR($P93="",$R93="")),AND($P93&lt;&gt;"",$O93=""),AND($S93&lt;&gt;"",$T93="")),"",IFERROR(N($L93)*N($N93)+N($P93)*N($R93)+N($S93)*N($T93)+N($U93)*N($V93)+N($X93)-N($Y93),"")))</f>
        <v/>
      </c>
      <c r="AB93" s="18">
        <f>IF($AA93="","",IF($Z93="","",IFERROR(MAX(0,$AA93)*N($Z93),"")))</f>
        <v/>
      </c>
      <c r="AC93" s="18">
        <f>IF($AA93="","",IF($AB93="","",IFERROR($AA93+$AB93,"")))</f>
        <v/>
      </c>
      <c r="AD93" s="21">
        <f>IF($A93="","",IF(COUNTIF($A$5:$A$104,$A93)&gt;1,"Check duplicate ID",IF($B93="","Check date",IF($D93="","Check customer",IF($E93="","Check site",IF($F93="","Check pest concern",IF($G93="","Check service",IF(OR($M93="",$N93=""),"Check service setup",IF(OR($L93="",N($L93)&lt;=0,N($L93)&gt;Assumptions!$B$8),"Check quantity",IF($H93="","Check technician",IF($I93="","Check route",IF($J93="","Check responsibility",IF($K93="","Check status",IF(AND($O93&lt;&gt;"",OR($P93="",N($P93)&lt;=0,N($P93)&gt;Assumptions!$B$8,$Q93="",$R93="")),"Check product details",IF(AND($O93="",$P93&lt;&gt;""),"Check product selection",IF(AND($S93&lt;&gt;"",OR(N($S93)&lt;0,N($S93)&gt;Assumptions!$B$9,$T93="")),"Check hours",IF(AND($U93&lt;&gt;"",OR(N($U93)&lt;0,N($U93)&gt;Assumptions!$B$10,AND(N($U93)&gt;0,$V93=""))),"Check miles",IF(OR(AND($W93="",$X93&lt;&gt;""),AND($W93&lt;&gt;"",$X93=""),N($X93)&lt;0,N($X93)&gt;Assumptions!$B$11),"Check option details",IF(OR(N($Y93)&lt;0,N($Y93)&gt;Assumptions!$B$7,N($AA93)&lt;0),"Check discount",IF($Z93="","Check tax setting",IF(AND($C93&lt;TODAY(),OR($K93="Draft",$K93="Presented")),"Check validity","Ready for review")))))))))))))))))))))</f>
        <v/>
      </c>
    </row>
    <row r="94">
      <c r="A94" s="13" t="n"/>
      <c r="B94" s="33" t="n"/>
      <c r="C94" s="35">
        <f>IF($B94="","",IFERROR($B94+Assumptions!$B$4,""))</f>
        <v/>
      </c>
      <c r="D94" s="16" t="n"/>
      <c r="E94" s="16" t="n"/>
      <c r="F94" s="16" t="n"/>
      <c r="G94" s="16" t="n"/>
      <c r="H94" s="16" t="n"/>
      <c r="I94" s="16" t="n"/>
      <c r="J94" s="16" t="n"/>
      <c r="K94" s="13" t="n"/>
      <c r="L94" s="17" t="n"/>
      <c r="M94" s="10">
        <f>IF($G94="","",IFERROR(VLOOKUP($G94,Assumptions!$A$15:$C$114,2,FALSE),""))</f>
        <v/>
      </c>
      <c r="N94" s="23">
        <f>IF($G94="","",IFERROR(VLOOKUP($G94,Assumptions!$A$15:$C$114,3,FALSE),""))</f>
        <v/>
      </c>
      <c r="O94" s="16" t="n"/>
      <c r="P94" s="17" t="n"/>
      <c r="Q94" s="10">
        <f>IF($O94="","",IFERROR(VLOOKUP($O94,Assumptions!$D$15:$F$114,2,FALSE),""))</f>
        <v/>
      </c>
      <c r="R94" s="23">
        <f>IF($O94="","",IFERROR(VLOOKUP($O94,Assumptions!$D$15:$F$114,3,FALSE),""))</f>
        <v/>
      </c>
      <c r="S94" s="17" t="n"/>
      <c r="T94" s="23">
        <f>IF($H94="","",IFERROR(VLOOKUP($H94,Assumptions!$G$15:$H$114,2,FALSE),""))</f>
        <v/>
      </c>
      <c r="U94" s="17" t="n"/>
      <c r="V94" s="23">
        <f>IF($A94="","",IF(Assumptions!$B$6="","",IFERROR(Assumptions!$B$6,"")))</f>
        <v/>
      </c>
      <c r="W94" s="16" t="n"/>
      <c r="X94" s="19" t="n"/>
      <c r="Y94" s="19" t="n"/>
      <c r="Z94" s="24">
        <f>IF($A94="","",IF(Assumptions!$B$5="","",IFERROR(Assumptions!$B$5,"")))</f>
        <v/>
      </c>
      <c r="AA94" s="23">
        <f>IF($A94="","",IF(OR($G94="",$L94="",$N94="",AND($O94&lt;&gt;"",OR($P94="",$R94="")),AND($P94&lt;&gt;"",$O94=""),AND($S94&lt;&gt;"",$T94="")),"",IFERROR(N($L94)*N($N94)+N($P94)*N($R94)+N($S94)*N($T94)+N($U94)*N($V94)+N($X94)-N($Y94),"")))</f>
        <v/>
      </c>
      <c r="AB94" s="23">
        <f>IF($AA94="","",IF($Z94="","",IFERROR(MAX(0,$AA94)*N($Z94),"")))</f>
        <v/>
      </c>
      <c r="AC94" s="23">
        <f>IF($AA94="","",IF($AB94="","",IFERROR($AA94+$AB94,"")))</f>
        <v/>
      </c>
      <c r="AD94" s="25">
        <f>IF($A94="","",IF(COUNTIF($A$5:$A$104,$A94)&gt;1,"Check duplicate ID",IF($B94="","Check date",IF($D94="","Check customer",IF($E94="","Check site",IF($F94="","Check pest concern",IF($G94="","Check service",IF(OR($M94="",$N94=""),"Check service setup",IF(OR($L94="",N($L94)&lt;=0,N($L94)&gt;Assumptions!$B$8),"Check quantity",IF($H94="","Check technician",IF($I94="","Check route",IF($J94="","Check responsibility",IF($K94="","Check status",IF(AND($O94&lt;&gt;"",OR($P94="",N($P94)&lt;=0,N($P94)&gt;Assumptions!$B$8,$Q94="",$R94="")),"Check product details",IF(AND($O94="",$P94&lt;&gt;""),"Check product selection",IF(AND($S94&lt;&gt;"",OR(N($S94)&lt;0,N($S94)&gt;Assumptions!$B$9,$T94="")),"Check hours",IF(AND($U94&lt;&gt;"",OR(N($U94)&lt;0,N($U94)&gt;Assumptions!$B$10,AND(N($U94)&gt;0,$V94=""))),"Check miles",IF(OR(AND($W94="",$X94&lt;&gt;""),AND($W94&lt;&gt;"",$X94=""),N($X94)&lt;0,N($X94)&gt;Assumptions!$B$11),"Check option details",IF(OR(N($Y94)&lt;0,N($Y94)&gt;Assumptions!$B$7,N($AA94)&lt;0),"Check discount",IF($Z94="","Check tax setting",IF(AND($C94&lt;TODAY(),OR($K94="Draft",$K94="Presented")),"Check validity","Ready for review")))))))))))))))))))))</f>
        <v/>
      </c>
    </row>
    <row r="95">
      <c r="A95" s="13" t="n"/>
      <c r="B95" s="33" t="n"/>
      <c r="C95" s="34">
        <f>IF($B95="","",IFERROR($B95+Assumptions!$B$4,""))</f>
        <v/>
      </c>
      <c r="D95" s="16" t="n"/>
      <c r="E95" s="16" t="n"/>
      <c r="F95" s="16" t="n"/>
      <c r="G95" s="16" t="n"/>
      <c r="H95" s="16" t="n"/>
      <c r="I95" s="16" t="n"/>
      <c r="J95" s="16" t="n"/>
      <c r="K95" s="13" t="n"/>
      <c r="L95" s="17" t="n"/>
      <c r="M95" s="7">
        <f>IF($G95="","",IFERROR(VLOOKUP($G95,Assumptions!$A$15:$C$114,2,FALSE),""))</f>
        <v/>
      </c>
      <c r="N95" s="18">
        <f>IF($G95="","",IFERROR(VLOOKUP($G95,Assumptions!$A$15:$C$114,3,FALSE),""))</f>
        <v/>
      </c>
      <c r="O95" s="16" t="n"/>
      <c r="P95" s="17" t="n"/>
      <c r="Q95" s="7">
        <f>IF($O95="","",IFERROR(VLOOKUP($O95,Assumptions!$D$15:$F$114,2,FALSE),""))</f>
        <v/>
      </c>
      <c r="R95" s="18">
        <f>IF($O95="","",IFERROR(VLOOKUP($O95,Assumptions!$D$15:$F$114,3,FALSE),""))</f>
        <v/>
      </c>
      <c r="S95" s="17" t="n"/>
      <c r="T95" s="18">
        <f>IF($H95="","",IFERROR(VLOOKUP($H95,Assumptions!$G$15:$H$114,2,FALSE),""))</f>
        <v/>
      </c>
      <c r="U95" s="17" t="n"/>
      <c r="V95" s="18">
        <f>IF($A95="","",IF(Assumptions!$B$6="","",IFERROR(Assumptions!$B$6,"")))</f>
        <v/>
      </c>
      <c r="W95" s="16" t="n"/>
      <c r="X95" s="19" t="n"/>
      <c r="Y95" s="19" t="n"/>
      <c r="Z95" s="20">
        <f>IF($A95="","",IF(Assumptions!$B$5="","",IFERROR(Assumptions!$B$5,"")))</f>
        <v/>
      </c>
      <c r="AA95" s="18">
        <f>IF($A95="","",IF(OR($G95="",$L95="",$N95="",AND($O95&lt;&gt;"",OR($P95="",$R95="")),AND($P95&lt;&gt;"",$O95=""),AND($S95&lt;&gt;"",$T95="")),"",IFERROR(N($L95)*N($N95)+N($P95)*N($R95)+N($S95)*N($T95)+N($U95)*N($V95)+N($X95)-N($Y95),"")))</f>
        <v/>
      </c>
      <c r="AB95" s="18">
        <f>IF($AA95="","",IF($Z95="","",IFERROR(MAX(0,$AA95)*N($Z95),"")))</f>
        <v/>
      </c>
      <c r="AC95" s="18">
        <f>IF($AA95="","",IF($AB95="","",IFERROR($AA95+$AB95,"")))</f>
        <v/>
      </c>
      <c r="AD95" s="21">
        <f>IF($A95="","",IF(COUNTIF($A$5:$A$104,$A95)&gt;1,"Check duplicate ID",IF($B95="","Check date",IF($D95="","Check customer",IF($E95="","Check site",IF($F95="","Check pest concern",IF($G95="","Check service",IF(OR($M95="",$N95=""),"Check service setup",IF(OR($L95="",N($L95)&lt;=0,N($L95)&gt;Assumptions!$B$8),"Check quantity",IF($H95="","Check technician",IF($I95="","Check route",IF($J95="","Check responsibility",IF($K95="","Check status",IF(AND($O95&lt;&gt;"",OR($P95="",N($P95)&lt;=0,N($P95)&gt;Assumptions!$B$8,$Q95="",$R95="")),"Check product details",IF(AND($O95="",$P95&lt;&gt;""),"Check product selection",IF(AND($S95&lt;&gt;"",OR(N($S95)&lt;0,N($S95)&gt;Assumptions!$B$9,$T95="")),"Check hours",IF(AND($U95&lt;&gt;"",OR(N($U95)&lt;0,N($U95)&gt;Assumptions!$B$10,AND(N($U95)&gt;0,$V95=""))),"Check miles",IF(OR(AND($W95="",$X95&lt;&gt;""),AND($W95&lt;&gt;"",$X95=""),N($X95)&lt;0,N($X95)&gt;Assumptions!$B$11),"Check option details",IF(OR(N($Y95)&lt;0,N($Y95)&gt;Assumptions!$B$7,N($AA95)&lt;0),"Check discount",IF($Z95="","Check tax setting",IF(AND($C95&lt;TODAY(),OR($K95="Draft",$K95="Presented")),"Check validity","Ready for review")))))))))))))))))))))</f>
        <v/>
      </c>
    </row>
    <row r="96">
      <c r="A96" s="13" t="n"/>
      <c r="B96" s="33" t="n"/>
      <c r="C96" s="35">
        <f>IF($B96="","",IFERROR($B96+Assumptions!$B$4,""))</f>
        <v/>
      </c>
      <c r="D96" s="16" t="n"/>
      <c r="E96" s="16" t="n"/>
      <c r="F96" s="16" t="n"/>
      <c r="G96" s="16" t="n"/>
      <c r="H96" s="16" t="n"/>
      <c r="I96" s="16" t="n"/>
      <c r="J96" s="16" t="n"/>
      <c r="K96" s="13" t="n"/>
      <c r="L96" s="17" t="n"/>
      <c r="M96" s="10">
        <f>IF($G96="","",IFERROR(VLOOKUP($G96,Assumptions!$A$15:$C$114,2,FALSE),""))</f>
        <v/>
      </c>
      <c r="N96" s="23">
        <f>IF($G96="","",IFERROR(VLOOKUP($G96,Assumptions!$A$15:$C$114,3,FALSE),""))</f>
        <v/>
      </c>
      <c r="O96" s="16" t="n"/>
      <c r="P96" s="17" t="n"/>
      <c r="Q96" s="10">
        <f>IF($O96="","",IFERROR(VLOOKUP($O96,Assumptions!$D$15:$F$114,2,FALSE),""))</f>
        <v/>
      </c>
      <c r="R96" s="23">
        <f>IF($O96="","",IFERROR(VLOOKUP($O96,Assumptions!$D$15:$F$114,3,FALSE),""))</f>
        <v/>
      </c>
      <c r="S96" s="17" t="n"/>
      <c r="T96" s="23">
        <f>IF($H96="","",IFERROR(VLOOKUP($H96,Assumptions!$G$15:$H$114,2,FALSE),""))</f>
        <v/>
      </c>
      <c r="U96" s="17" t="n"/>
      <c r="V96" s="23">
        <f>IF($A96="","",IF(Assumptions!$B$6="","",IFERROR(Assumptions!$B$6,"")))</f>
        <v/>
      </c>
      <c r="W96" s="16" t="n"/>
      <c r="X96" s="19" t="n"/>
      <c r="Y96" s="19" t="n"/>
      <c r="Z96" s="24">
        <f>IF($A96="","",IF(Assumptions!$B$5="","",IFERROR(Assumptions!$B$5,"")))</f>
        <v/>
      </c>
      <c r="AA96" s="23">
        <f>IF($A96="","",IF(OR($G96="",$L96="",$N96="",AND($O96&lt;&gt;"",OR($P96="",$R96="")),AND($P96&lt;&gt;"",$O96=""),AND($S96&lt;&gt;"",$T96="")),"",IFERROR(N($L96)*N($N96)+N($P96)*N($R96)+N($S96)*N($T96)+N($U96)*N($V96)+N($X96)-N($Y96),"")))</f>
        <v/>
      </c>
      <c r="AB96" s="23">
        <f>IF($AA96="","",IF($Z96="","",IFERROR(MAX(0,$AA96)*N($Z96),"")))</f>
        <v/>
      </c>
      <c r="AC96" s="23">
        <f>IF($AA96="","",IF($AB96="","",IFERROR($AA96+$AB96,"")))</f>
        <v/>
      </c>
      <c r="AD96" s="25">
        <f>IF($A96="","",IF(COUNTIF($A$5:$A$104,$A96)&gt;1,"Check duplicate ID",IF($B96="","Check date",IF($D96="","Check customer",IF($E96="","Check site",IF($F96="","Check pest concern",IF($G96="","Check service",IF(OR($M96="",$N96=""),"Check service setup",IF(OR($L96="",N($L96)&lt;=0,N($L96)&gt;Assumptions!$B$8),"Check quantity",IF($H96="","Check technician",IF($I96="","Check route",IF($J96="","Check responsibility",IF($K96="","Check status",IF(AND($O96&lt;&gt;"",OR($P96="",N($P96)&lt;=0,N($P96)&gt;Assumptions!$B$8,$Q96="",$R96="")),"Check product details",IF(AND($O96="",$P96&lt;&gt;""),"Check product selection",IF(AND($S96&lt;&gt;"",OR(N($S96)&lt;0,N($S96)&gt;Assumptions!$B$9,$T96="")),"Check hours",IF(AND($U96&lt;&gt;"",OR(N($U96)&lt;0,N($U96)&gt;Assumptions!$B$10,AND(N($U96)&gt;0,$V96=""))),"Check miles",IF(OR(AND($W96="",$X96&lt;&gt;""),AND($W96&lt;&gt;"",$X96=""),N($X96)&lt;0,N($X96)&gt;Assumptions!$B$11),"Check option details",IF(OR(N($Y96)&lt;0,N($Y96)&gt;Assumptions!$B$7,N($AA96)&lt;0),"Check discount",IF($Z96="","Check tax setting",IF(AND($C96&lt;TODAY(),OR($K96="Draft",$K96="Presented")),"Check validity","Ready for review")))))))))))))))))))))</f>
        <v/>
      </c>
    </row>
    <row r="97">
      <c r="A97" s="13" t="n"/>
      <c r="B97" s="33" t="n"/>
      <c r="C97" s="34">
        <f>IF($B97="","",IFERROR($B97+Assumptions!$B$4,""))</f>
        <v/>
      </c>
      <c r="D97" s="16" t="n"/>
      <c r="E97" s="16" t="n"/>
      <c r="F97" s="16" t="n"/>
      <c r="G97" s="16" t="n"/>
      <c r="H97" s="16" t="n"/>
      <c r="I97" s="16" t="n"/>
      <c r="J97" s="16" t="n"/>
      <c r="K97" s="13" t="n"/>
      <c r="L97" s="17" t="n"/>
      <c r="M97" s="7">
        <f>IF($G97="","",IFERROR(VLOOKUP($G97,Assumptions!$A$15:$C$114,2,FALSE),""))</f>
        <v/>
      </c>
      <c r="N97" s="18">
        <f>IF($G97="","",IFERROR(VLOOKUP($G97,Assumptions!$A$15:$C$114,3,FALSE),""))</f>
        <v/>
      </c>
      <c r="O97" s="16" t="n"/>
      <c r="P97" s="17" t="n"/>
      <c r="Q97" s="7">
        <f>IF($O97="","",IFERROR(VLOOKUP($O97,Assumptions!$D$15:$F$114,2,FALSE),""))</f>
        <v/>
      </c>
      <c r="R97" s="18">
        <f>IF($O97="","",IFERROR(VLOOKUP($O97,Assumptions!$D$15:$F$114,3,FALSE),""))</f>
        <v/>
      </c>
      <c r="S97" s="17" t="n"/>
      <c r="T97" s="18">
        <f>IF($H97="","",IFERROR(VLOOKUP($H97,Assumptions!$G$15:$H$114,2,FALSE),""))</f>
        <v/>
      </c>
      <c r="U97" s="17" t="n"/>
      <c r="V97" s="18">
        <f>IF($A97="","",IF(Assumptions!$B$6="","",IFERROR(Assumptions!$B$6,"")))</f>
        <v/>
      </c>
      <c r="W97" s="16" t="n"/>
      <c r="X97" s="19" t="n"/>
      <c r="Y97" s="19" t="n"/>
      <c r="Z97" s="20">
        <f>IF($A97="","",IF(Assumptions!$B$5="","",IFERROR(Assumptions!$B$5,"")))</f>
        <v/>
      </c>
      <c r="AA97" s="18">
        <f>IF($A97="","",IF(OR($G97="",$L97="",$N97="",AND($O97&lt;&gt;"",OR($P97="",$R97="")),AND($P97&lt;&gt;"",$O97=""),AND($S97&lt;&gt;"",$T97="")),"",IFERROR(N($L97)*N($N97)+N($P97)*N($R97)+N($S97)*N($T97)+N($U97)*N($V97)+N($X97)-N($Y97),"")))</f>
        <v/>
      </c>
      <c r="AB97" s="18">
        <f>IF($AA97="","",IF($Z97="","",IFERROR(MAX(0,$AA97)*N($Z97),"")))</f>
        <v/>
      </c>
      <c r="AC97" s="18">
        <f>IF($AA97="","",IF($AB97="","",IFERROR($AA97+$AB97,"")))</f>
        <v/>
      </c>
      <c r="AD97" s="21">
        <f>IF($A97="","",IF(COUNTIF($A$5:$A$104,$A97)&gt;1,"Check duplicate ID",IF($B97="","Check date",IF($D97="","Check customer",IF($E97="","Check site",IF($F97="","Check pest concern",IF($G97="","Check service",IF(OR($M97="",$N97=""),"Check service setup",IF(OR($L97="",N($L97)&lt;=0,N($L97)&gt;Assumptions!$B$8),"Check quantity",IF($H97="","Check technician",IF($I97="","Check route",IF($J97="","Check responsibility",IF($K97="","Check status",IF(AND($O97&lt;&gt;"",OR($P97="",N($P97)&lt;=0,N($P97)&gt;Assumptions!$B$8,$Q97="",$R97="")),"Check product details",IF(AND($O97="",$P97&lt;&gt;""),"Check product selection",IF(AND($S97&lt;&gt;"",OR(N($S97)&lt;0,N($S97)&gt;Assumptions!$B$9,$T97="")),"Check hours",IF(AND($U97&lt;&gt;"",OR(N($U97)&lt;0,N($U97)&gt;Assumptions!$B$10,AND(N($U97)&gt;0,$V97=""))),"Check miles",IF(OR(AND($W97="",$X97&lt;&gt;""),AND($W97&lt;&gt;"",$X97=""),N($X97)&lt;0,N($X97)&gt;Assumptions!$B$11),"Check option details",IF(OR(N($Y97)&lt;0,N($Y97)&gt;Assumptions!$B$7,N($AA97)&lt;0),"Check discount",IF($Z97="","Check tax setting",IF(AND($C97&lt;TODAY(),OR($K97="Draft",$K97="Presented")),"Check validity","Ready for review")))))))))))))))))))))</f>
        <v/>
      </c>
    </row>
    <row r="98">
      <c r="A98" s="13" t="n"/>
      <c r="B98" s="33" t="n"/>
      <c r="C98" s="35">
        <f>IF($B98="","",IFERROR($B98+Assumptions!$B$4,""))</f>
        <v/>
      </c>
      <c r="D98" s="16" t="n"/>
      <c r="E98" s="16" t="n"/>
      <c r="F98" s="16" t="n"/>
      <c r="G98" s="16" t="n"/>
      <c r="H98" s="16" t="n"/>
      <c r="I98" s="16" t="n"/>
      <c r="J98" s="16" t="n"/>
      <c r="K98" s="13" t="n"/>
      <c r="L98" s="17" t="n"/>
      <c r="M98" s="10">
        <f>IF($G98="","",IFERROR(VLOOKUP($G98,Assumptions!$A$15:$C$114,2,FALSE),""))</f>
        <v/>
      </c>
      <c r="N98" s="23">
        <f>IF($G98="","",IFERROR(VLOOKUP($G98,Assumptions!$A$15:$C$114,3,FALSE),""))</f>
        <v/>
      </c>
      <c r="O98" s="16" t="n"/>
      <c r="P98" s="17" t="n"/>
      <c r="Q98" s="10">
        <f>IF($O98="","",IFERROR(VLOOKUP($O98,Assumptions!$D$15:$F$114,2,FALSE),""))</f>
        <v/>
      </c>
      <c r="R98" s="23">
        <f>IF($O98="","",IFERROR(VLOOKUP($O98,Assumptions!$D$15:$F$114,3,FALSE),""))</f>
        <v/>
      </c>
      <c r="S98" s="17" t="n"/>
      <c r="T98" s="23">
        <f>IF($H98="","",IFERROR(VLOOKUP($H98,Assumptions!$G$15:$H$114,2,FALSE),""))</f>
        <v/>
      </c>
      <c r="U98" s="17" t="n"/>
      <c r="V98" s="23">
        <f>IF($A98="","",IF(Assumptions!$B$6="","",IFERROR(Assumptions!$B$6,"")))</f>
        <v/>
      </c>
      <c r="W98" s="16" t="n"/>
      <c r="X98" s="19" t="n"/>
      <c r="Y98" s="19" t="n"/>
      <c r="Z98" s="24">
        <f>IF($A98="","",IF(Assumptions!$B$5="","",IFERROR(Assumptions!$B$5,"")))</f>
        <v/>
      </c>
      <c r="AA98" s="23">
        <f>IF($A98="","",IF(OR($G98="",$L98="",$N98="",AND($O98&lt;&gt;"",OR($P98="",$R98="")),AND($P98&lt;&gt;"",$O98=""),AND($S98&lt;&gt;"",$T98="")),"",IFERROR(N($L98)*N($N98)+N($P98)*N($R98)+N($S98)*N($T98)+N($U98)*N($V98)+N($X98)-N($Y98),"")))</f>
        <v/>
      </c>
      <c r="AB98" s="23">
        <f>IF($AA98="","",IF($Z98="","",IFERROR(MAX(0,$AA98)*N($Z98),"")))</f>
        <v/>
      </c>
      <c r="AC98" s="23">
        <f>IF($AA98="","",IF($AB98="","",IFERROR($AA98+$AB98,"")))</f>
        <v/>
      </c>
      <c r="AD98" s="25">
        <f>IF($A98="","",IF(COUNTIF($A$5:$A$104,$A98)&gt;1,"Check duplicate ID",IF($B98="","Check date",IF($D98="","Check customer",IF($E98="","Check site",IF($F98="","Check pest concern",IF($G98="","Check service",IF(OR($M98="",$N98=""),"Check service setup",IF(OR($L98="",N($L98)&lt;=0,N($L98)&gt;Assumptions!$B$8),"Check quantity",IF($H98="","Check technician",IF($I98="","Check route",IF($J98="","Check responsibility",IF($K98="","Check status",IF(AND($O98&lt;&gt;"",OR($P98="",N($P98)&lt;=0,N($P98)&gt;Assumptions!$B$8,$Q98="",$R98="")),"Check product details",IF(AND($O98="",$P98&lt;&gt;""),"Check product selection",IF(AND($S98&lt;&gt;"",OR(N($S98)&lt;0,N($S98)&gt;Assumptions!$B$9,$T98="")),"Check hours",IF(AND($U98&lt;&gt;"",OR(N($U98)&lt;0,N($U98)&gt;Assumptions!$B$10,AND(N($U98)&gt;0,$V98=""))),"Check miles",IF(OR(AND($W98="",$X98&lt;&gt;""),AND($W98&lt;&gt;"",$X98=""),N($X98)&lt;0,N($X98)&gt;Assumptions!$B$11),"Check option details",IF(OR(N($Y98)&lt;0,N($Y98)&gt;Assumptions!$B$7,N($AA98)&lt;0),"Check discount",IF($Z98="","Check tax setting",IF(AND($C98&lt;TODAY(),OR($K98="Draft",$K98="Presented")),"Check validity","Ready for review")))))))))))))))))))))</f>
        <v/>
      </c>
    </row>
    <row r="99">
      <c r="A99" s="13" t="n"/>
      <c r="B99" s="33" t="n"/>
      <c r="C99" s="34">
        <f>IF($B99="","",IFERROR($B99+Assumptions!$B$4,""))</f>
        <v/>
      </c>
      <c r="D99" s="16" t="n"/>
      <c r="E99" s="16" t="n"/>
      <c r="F99" s="16" t="n"/>
      <c r="G99" s="16" t="n"/>
      <c r="H99" s="16" t="n"/>
      <c r="I99" s="16" t="n"/>
      <c r="J99" s="16" t="n"/>
      <c r="K99" s="13" t="n"/>
      <c r="L99" s="17" t="n"/>
      <c r="M99" s="7">
        <f>IF($G99="","",IFERROR(VLOOKUP($G99,Assumptions!$A$15:$C$114,2,FALSE),""))</f>
        <v/>
      </c>
      <c r="N99" s="18">
        <f>IF($G99="","",IFERROR(VLOOKUP($G99,Assumptions!$A$15:$C$114,3,FALSE),""))</f>
        <v/>
      </c>
      <c r="O99" s="16" t="n"/>
      <c r="P99" s="17" t="n"/>
      <c r="Q99" s="7">
        <f>IF($O99="","",IFERROR(VLOOKUP($O99,Assumptions!$D$15:$F$114,2,FALSE),""))</f>
        <v/>
      </c>
      <c r="R99" s="18">
        <f>IF($O99="","",IFERROR(VLOOKUP($O99,Assumptions!$D$15:$F$114,3,FALSE),""))</f>
        <v/>
      </c>
      <c r="S99" s="17" t="n"/>
      <c r="T99" s="18">
        <f>IF($H99="","",IFERROR(VLOOKUP($H99,Assumptions!$G$15:$H$114,2,FALSE),""))</f>
        <v/>
      </c>
      <c r="U99" s="17" t="n"/>
      <c r="V99" s="18">
        <f>IF($A99="","",IF(Assumptions!$B$6="","",IFERROR(Assumptions!$B$6,"")))</f>
        <v/>
      </c>
      <c r="W99" s="16" t="n"/>
      <c r="X99" s="19" t="n"/>
      <c r="Y99" s="19" t="n"/>
      <c r="Z99" s="20">
        <f>IF($A99="","",IF(Assumptions!$B$5="","",IFERROR(Assumptions!$B$5,"")))</f>
        <v/>
      </c>
      <c r="AA99" s="18">
        <f>IF($A99="","",IF(OR($G99="",$L99="",$N99="",AND($O99&lt;&gt;"",OR($P99="",$R99="")),AND($P99&lt;&gt;"",$O99=""),AND($S99&lt;&gt;"",$T99="")),"",IFERROR(N($L99)*N($N99)+N($P99)*N($R99)+N($S99)*N($T99)+N($U99)*N($V99)+N($X99)-N($Y99),"")))</f>
        <v/>
      </c>
      <c r="AB99" s="18">
        <f>IF($AA99="","",IF($Z99="","",IFERROR(MAX(0,$AA99)*N($Z99),"")))</f>
        <v/>
      </c>
      <c r="AC99" s="18">
        <f>IF($AA99="","",IF($AB99="","",IFERROR($AA99+$AB99,"")))</f>
        <v/>
      </c>
      <c r="AD99" s="21">
        <f>IF($A99="","",IF(COUNTIF($A$5:$A$104,$A99)&gt;1,"Check duplicate ID",IF($B99="","Check date",IF($D99="","Check customer",IF($E99="","Check site",IF($F99="","Check pest concern",IF($G99="","Check service",IF(OR($M99="",$N99=""),"Check service setup",IF(OR($L99="",N($L99)&lt;=0,N($L99)&gt;Assumptions!$B$8),"Check quantity",IF($H99="","Check technician",IF($I99="","Check route",IF($J99="","Check responsibility",IF($K99="","Check status",IF(AND($O99&lt;&gt;"",OR($P99="",N($P99)&lt;=0,N($P99)&gt;Assumptions!$B$8,$Q99="",$R99="")),"Check product details",IF(AND($O99="",$P99&lt;&gt;""),"Check product selection",IF(AND($S99&lt;&gt;"",OR(N($S99)&lt;0,N($S99)&gt;Assumptions!$B$9,$T99="")),"Check hours",IF(AND($U99&lt;&gt;"",OR(N($U99)&lt;0,N($U99)&gt;Assumptions!$B$10,AND(N($U99)&gt;0,$V99=""))),"Check miles",IF(OR(AND($W99="",$X99&lt;&gt;""),AND($W99&lt;&gt;"",$X99=""),N($X99)&lt;0,N($X99)&gt;Assumptions!$B$11),"Check option details",IF(OR(N($Y99)&lt;0,N($Y99)&gt;Assumptions!$B$7,N($AA99)&lt;0),"Check discount",IF($Z99="","Check tax setting",IF(AND($C99&lt;TODAY(),OR($K99="Draft",$K99="Presented")),"Check validity","Ready for review")))))))))))))))))))))</f>
        <v/>
      </c>
    </row>
    <row r="100">
      <c r="A100" s="13" t="n"/>
      <c r="B100" s="33" t="n"/>
      <c r="C100" s="35">
        <f>IF($B100="","",IFERROR($B100+Assumptions!$B$4,""))</f>
        <v/>
      </c>
      <c r="D100" s="16" t="n"/>
      <c r="E100" s="16" t="n"/>
      <c r="F100" s="16" t="n"/>
      <c r="G100" s="16" t="n"/>
      <c r="H100" s="16" t="n"/>
      <c r="I100" s="16" t="n"/>
      <c r="J100" s="16" t="n"/>
      <c r="K100" s="13" t="n"/>
      <c r="L100" s="17" t="n"/>
      <c r="M100" s="10">
        <f>IF($G100="","",IFERROR(VLOOKUP($G100,Assumptions!$A$15:$C$114,2,FALSE),""))</f>
        <v/>
      </c>
      <c r="N100" s="23">
        <f>IF($G100="","",IFERROR(VLOOKUP($G100,Assumptions!$A$15:$C$114,3,FALSE),""))</f>
        <v/>
      </c>
      <c r="O100" s="16" t="n"/>
      <c r="P100" s="17" t="n"/>
      <c r="Q100" s="10">
        <f>IF($O100="","",IFERROR(VLOOKUP($O100,Assumptions!$D$15:$F$114,2,FALSE),""))</f>
        <v/>
      </c>
      <c r="R100" s="23">
        <f>IF($O100="","",IFERROR(VLOOKUP($O100,Assumptions!$D$15:$F$114,3,FALSE),""))</f>
        <v/>
      </c>
      <c r="S100" s="17" t="n"/>
      <c r="T100" s="23">
        <f>IF($H100="","",IFERROR(VLOOKUP($H100,Assumptions!$G$15:$H$114,2,FALSE),""))</f>
        <v/>
      </c>
      <c r="U100" s="17" t="n"/>
      <c r="V100" s="23">
        <f>IF($A100="","",IF(Assumptions!$B$6="","",IFERROR(Assumptions!$B$6,"")))</f>
        <v/>
      </c>
      <c r="W100" s="16" t="n"/>
      <c r="X100" s="19" t="n"/>
      <c r="Y100" s="19" t="n"/>
      <c r="Z100" s="24">
        <f>IF($A100="","",IF(Assumptions!$B$5="","",IFERROR(Assumptions!$B$5,"")))</f>
        <v/>
      </c>
      <c r="AA100" s="23">
        <f>IF($A100="","",IF(OR($G100="",$L100="",$N100="",AND($O100&lt;&gt;"",OR($P100="",$R100="")),AND($P100&lt;&gt;"",$O100=""),AND($S100&lt;&gt;"",$T100="")),"",IFERROR(N($L100)*N($N100)+N($P100)*N($R100)+N($S100)*N($T100)+N($U100)*N($V100)+N($X100)-N($Y100),"")))</f>
        <v/>
      </c>
      <c r="AB100" s="23">
        <f>IF($AA100="","",IF($Z100="","",IFERROR(MAX(0,$AA100)*N($Z100),"")))</f>
        <v/>
      </c>
      <c r="AC100" s="23">
        <f>IF($AA100="","",IF($AB100="","",IFERROR($AA100+$AB100,"")))</f>
        <v/>
      </c>
      <c r="AD100" s="25">
        <f>IF($A100="","",IF(COUNTIF($A$5:$A$104,$A100)&gt;1,"Check duplicate ID",IF($B100="","Check date",IF($D100="","Check customer",IF($E100="","Check site",IF($F100="","Check pest concern",IF($G100="","Check service",IF(OR($M100="",$N100=""),"Check service setup",IF(OR($L100="",N($L100)&lt;=0,N($L100)&gt;Assumptions!$B$8),"Check quantity",IF($H100="","Check technician",IF($I100="","Check route",IF($J100="","Check responsibility",IF($K100="","Check status",IF(AND($O100&lt;&gt;"",OR($P100="",N($P100)&lt;=0,N($P100)&gt;Assumptions!$B$8,$Q100="",$R100="")),"Check product details",IF(AND($O100="",$P100&lt;&gt;""),"Check product selection",IF(AND($S100&lt;&gt;"",OR(N($S100)&lt;0,N($S100)&gt;Assumptions!$B$9,$T100="")),"Check hours",IF(AND($U100&lt;&gt;"",OR(N($U100)&lt;0,N($U100)&gt;Assumptions!$B$10,AND(N($U100)&gt;0,$V100=""))),"Check miles",IF(OR(AND($W100="",$X100&lt;&gt;""),AND($W100&lt;&gt;"",$X100=""),N($X100)&lt;0,N($X100)&gt;Assumptions!$B$11),"Check option details",IF(OR(N($Y100)&lt;0,N($Y100)&gt;Assumptions!$B$7,N($AA100)&lt;0),"Check discount",IF($Z100="","Check tax setting",IF(AND($C100&lt;TODAY(),OR($K100="Draft",$K100="Presented")),"Check validity","Ready for review")))))))))))))))))))))</f>
        <v/>
      </c>
    </row>
    <row r="101">
      <c r="A101" s="13" t="n"/>
      <c r="B101" s="33" t="n"/>
      <c r="C101" s="34">
        <f>IF($B101="","",IFERROR($B101+Assumptions!$B$4,""))</f>
        <v/>
      </c>
      <c r="D101" s="16" t="n"/>
      <c r="E101" s="16" t="n"/>
      <c r="F101" s="16" t="n"/>
      <c r="G101" s="16" t="n"/>
      <c r="H101" s="16" t="n"/>
      <c r="I101" s="16" t="n"/>
      <c r="J101" s="16" t="n"/>
      <c r="K101" s="13" t="n"/>
      <c r="L101" s="17" t="n"/>
      <c r="M101" s="7">
        <f>IF($G101="","",IFERROR(VLOOKUP($G101,Assumptions!$A$15:$C$114,2,FALSE),""))</f>
        <v/>
      </c>
      <c r="N101" s="18">
        <f>IF($G101="","",IFERROR(VLOOKUP($G101,Assumptions!$A$15:$C$114,3,FALSE),""))</f>
        <v/>
      </c>
      <c r="O101" s="16" t="n"/>
      <c r="P101" s="17" t="n"/>
      <c r="Q101" s="7">
        <f>IF($O101="","",IFERROR(VLOOKUP($O101,Assumptions!$D$15:$F$114,2,FALSE),""))</f>
        <v/>
      </c>
      <c r="R101" s="18">
        <f>IF($O101="","",IFERROR(VLOOKUP($O101,Assumptions!$D$15:$F$114,3,FALSE),""))</f>
        <v/>
      </c>
      <c r="S101" s="17" t="n"/>
      <c r="T101" s="18">
        <f>IF($H101="","",IFERROR(VLOOKUP($H101,Assumptions!$G$15:$H$114,2,FALSE),""))</f>
        <v/>
      </c>
      <c r="U101" s="17" t="n"/>
      <c r="V101" s="18">
        <f>IF($A101="","",IF(Assumptions!$B$6="","",IFERROR(Assumptions!$B$6,"")))</f>
        <v/>
      </c>
      <c r="W101" s="16" t="n"/>
      <c r="X101" s="19" t="n"/>
      <c r="Y101" s="19" t="n"/>
      <c r="Z101" s="20">
        <f>IF($A101="","",IF(Assumptions!$B$5="","",IFERROR(Assumptions!$B$5,"")))</f>
        <v/>
      </c>
      <c r="AA101" s="18">
        <f>IF($A101="","",IF(OR($G101="",$L101="",$N101="",AND($O101&lt;&gt;"",OR($P101="",$R101="")),AND($P101&lt;&gt;"",$O101=""),AND($S101&lt;&gt;"",$T101="")),"",IFERROR(N($L101)*N($N101)+N($P101)*N($R101)+N($S101)*N($T101)+N($U101)*N($V101)+N($X101)-N($Y101),"")))</f>
        <v/>
      </c>
      <c r="AB101" s="18">
        <f>IF($AA101="","",IF($Z101="","",IFERROR(MAX(0,$AA101)*N($Z101),"")))</f>
        <v/>
      </c>
      <c r="AC101" s="18">
        <f>IF($AA101="","",IF($AB101="","",IFERROR($AA101+$AB101,"")))</f>
        <v/>
      </c>
      <c r="AD101" s="21">
        <f>IF($A101="","",IF(COUNTIF($A$5:$A$104,$A101)&gt;1,"Check duplicate ID",IF($B101="","Check date",IF($D101="","Check customer",IF($E101="","Check site",IF($F101="","Check pest concern",IF($G101="","Check service",IF(OR($M101="",$N101=""),"Check service setup",IF(OR($L101="",N($L101)&lt;=0,N($L101)&gt;Assumptions!$B$8),"Check quantity",IF($H101="","Check technician",IF($I101="","Check route",IF($J101="","Check responsibility",IF($K101="","Check status",IF(AND($O101&lt;&gt;"",OR($P101="",N($P101)&lt;=0,N($P101)&gt;Assumptions!$B$8,$Q101="",$R101="")),"Check product details",IF(AND($O101="",$P101&lt;&gt;""),"Check product selection",IF(AND($S101&lt;&gt;"",OR(N($S101)&lt;0,N($S101)&gt;Assumptions!$B$9,$T101="")),"Check hours",IF(AND($U101&lt;&gt;"",OR(N($U101)&lt;0,N($U101)&gt;Assumptions!$B$10,AND(N($U101)&gt;0,$V101=""))),"Check miles",IF(OR(AND($W101="",$X101&lt;&gt;""),AND($W101&lt;&gt;"",$X101=""),N($X101)&lt;0,N($X101)&gt;Assumptions!$B$11),"Check option details",IF(OR(N($Y101)&lt;0,N($Y101)&gt;Assumptions!$B$7,N($AA101)&lt;0),"Check discount",IF($Z101="","Check tax setting",IF(AND($C101&lt;TODAY(),OR($K101="Draft",$K101="Presented")),"Check validity","Ready for review")))))))))))))))))))))</f>
        <v/>
      </c>
    </row>
    <row r="102">
      <c r="A102" s="13" t="n"/>
      <c r="B102" s="33" t="n"/>
      <c r="C102" s="35">
        <f>IF($B102="","",IFERROR($B102+Assumptions!$B$4,""))</f>
        <v/>
      </c>
      <c r="D102" s="16" t="n"/>
      <c r="E102" s="16" t="n"/>
      <c r="F102" s="16" t="n"/>
      <c r="G102" s="16" t="n"/>
      <c r="H102" s="16" t="n"/>
      <c r="I102" s="16" t="n"/>
      <c r="J102" s="16" t="n"/>
      <c r="K102" s="13" t="n"/>
      <c r="L102" s="17" t="n"/>
      <c r="M102" s="10">
        <f>IF($G102="","",IFERROR(VLOOKUP($G102,Assumptions!$A$15:$C$114,2,FALSE),""))</f>
        <v/>
      </c>
      <c r="N102" s="23">
        <f>IF($G102="","",IFERROR(VLOOKUP($G102,Assumptions!$A$15:$C$114,3,FALSE),""))</f>
        <v/>
      </c>
      <c r="O102" s="16" t="n"/>
      <c r="P102" s="17" t="n"/>
      <c r="Q102" s="10">
        <f>IF($O102="","",IFERROR(VLOOKUP($O102,Assumptions!$D$15:$F$114,2,FALSE),""))</f>
        <v/>
      </c>
      <c r="R102" s="23">
        <f>IF($O102="","",IFERROR(VLOOKUP($O102,Assumptions!$D$15:$F$114,3,FALSE),""))</f>
        <v/>
      </c>
      <c r="S102" s="17" t="n"/>
      <c r="T102" s="23">
        <f>IF($H102="","",IFERROR(VLOOKUP($H102,Assumptions!$G$15:$H$114,2,FALSE),""))</f>
        <v/>
      </c>
      <c r="U102" s="17" t="n"/>
      <c r="V102" s="23">
        <f>IF($A102="","",IF(Assumptions!$B$6="","",IFERROR(Assumptions!$B$6,"")))</f>
        <v/>
      </c>
      <c r="W102" s="16" t="n"/>
      <c r="X102" s="19" t="n"/>
      <c r="Y102" s="19" t="n"/>
      <c r="Z102" s="24">
        <f>IF($A102="","",IF(Assumptions!$B$5="","",IFERROR(Assumptions!$B$5,"")))</f>
        <v/>
      </c>
      <c r="AA102" s="23">
        <f>IF($A102="","",IF(OR($G102="",$L102="",$N102="",AND($O102&lt;&gt;"",OR($P102="",$R102="")),AND($P102&lt;&gt;"",$O102=""),AND($S102&lt;&gt;"",$T102="")),"",IFERROR(N($L102)*N($N102)+N($P102)*N($R102)+N($S102)*N($T102)+N($U102)*N($V102)+N($X102)-N($Y102),"")))</f>
        <v/>
      </c>
      <c r="AB102" s="23">
        <f>IF($AA102="","",IF($Z102="","",IFERROR(MAX(0,$AA102)*N($Z102),"")))</f>
        <v/>
      </c>
      <c r="AC102" s="23">
        <f>IF($AA102="","",IF($AB102="","",IFERROR($AA102+$AB102,"")))</f>
        <v/>
      </c>
      <c r="AD102" s="25">
        <f>IF($A102="","",IF(COUNTIF($A$5:$A$104,$A102)&gt;1,"Check duplicate ID",IF($B102="","Check date",IF($D102="","Check customer",IF($E102="","Check site",IF($F102="","Check pest concern",IF($G102="","Check service",IF(OR($M102="",$N102=""),"Check service setup",IF(OR($L102="",N($L102)&lt;=0,N($L102)&gt;Assumptions!$B$8),"Check quantity",IF($H102="","Check technician",IF($I102="","Check route",IF($J102="","Check responsibility",IF($K102="","Check status",IF(AND($O102&lt;&gt;"",OR($P102="",N($P102)&lt;=0,N($P102)&gt;Assumptions!$B$8,$Q102="",$R102="")),"Check product details",IF(AND($O102="",$P102&lt;&gt;""),"Check product selection",IF(AND($S102&lt;&gt;"",OR(N($S102)&lt;0,N($S102)&gt;Assumptions!$B$9,$T102="")),"Check hours",IF(AND($U102&lt;&gt;"",OR(N($U102)&lt;0,N($U102)&gt;Assumptions!$B$10,AND(N($U102)&gt;0,$V102=""))),"Check miles",IF(OR(AND($W102="",$X102&lt;&gt;""),AND($W102&lt;&gt;"",$X102=""),N($X102)&lt;0,N($X102)&gt;Assumptions!$B$11),"Check option details",IF(OR(N($Y102)&lt;0,N($Y102)&gt;Assumptions!$B$7,N($AA102)&lt;0),"Check discount",IF($Z102="","Check tax setting",IF(AND($C102&lt;TODAY(),OR($K102="Draft",$K102="Presented")),"Check validity","Ready for review")))))))))))))))))))))</f>
        <v/>
      </c>
    </row>
    <row r="103">
      <c r="A103" s="13" t="n"/>
      <c r="B103" s="33" t="n"/>
      <c r="C103" s="34">
        <f>IF($B103="","",IFERROR($B103+Assumptions!$B$4,""))</f>
        <v/>
      </c>
      <c r="D103" s="16" t="n"/>
      <c r="E103" s="16" t="n"/>
      <c r="F103" s="16" t="n"/>
      <c r="G103" s="16" t="n"/>
      <c r="H103" s="16" t="n"/>
      <c r="I103" s="16" t="n"/>
      <c r="J103" s="16" t="n"/>
      <c r="K103" s="13" t="n"/>
      <c r="L103" s="17" t="n"/>
      <c r="M103" s="7">
        <f>IF($G103="","",IFERROR(VLOOKUP($G103,Assumptions!$A$15:$C$114,2,FALSE),""))</f>
        <v/>
      </c>
      <c r="N103" s="18">
        <f>IF($G103="","",IFERROR(VLOOKUP($G103,Assumptions!$A$15:$C$114,3,FALSE),""))</f>
        <v/>
      </c>
      <c r="O103" s="16" t="n"/>
      <c r="P103" s="17" t="n"/>
      <c r="Q103" s="7">
        <f>IF($O103="","",IFERROR(VLOOKUP($O103,Assumptions!$D$15:$F$114,2,FALSE),""))</f>
        <v/>
      </c>
      <c r="R103" s="18">
        <f>IF($O103="","",IFERROR(VLOOKUP($O103,Assumptions!$D$15:$F$114,3,FALSE),""))</f>
        <v/>
      </c>
      <c r="S103" s="17" t="n"/>
      <c r="T103" s="18">
        <f>IF($H103="","",IFERROR(VLOOKUP($H103,Assumptions!$G$15:$H$114,2,FALSE),""))</f>
        <v/>
      </c>
      <c r="U103" s="17" t="n"/>
      <c r="V103" s="18">
        <f>IF($A103="","",IF(Assumptions!$B$6="","",IFERROR(Assumptions!$B$6,"")))</f>
        <v/>
      </c>
      <c r="W103" s="16" t="n"/>
      <c r="X103" s="19" t="n"/>
      <c r="Y103" s="19" t="n"/>
      <c r="Z103" s="20">
        <f>IF($A103="","",IF(Assumptions!$B$5="","",IFERROR(Assumptions!$B$5,"")))</f>
        <v/>
      </c>
      <c r="AA103" s="18">
        <f>IF($A103="","",IF(OR($G103="",$L103="",$N103="",AND($O103&lt;&gt;"",OR($P103="",$R103="")),AND($P103&lt;&gt;"",$O103=""),AND($S103&lt;&gt;"",$T103="")),"",IFERROR(N($L103)*N($N103)+N($P103)*N($R103)+N($S103)*N($T103)+N($U103)*N($V103)+N($X103)-N($Y103),"")))</f>
        <v/>
      </c>
      <c r="AB103" s="18">
        <f>IF($AA103="","",IF($Z103="","",IFERROR(MAX(0,$AA103)*N($Z103),"")))</f>
        <v/>
      </c>
      <c r="AC103" s="18">
        <f>IF($AA103="","",IF($AB103="","",IFERROR($AA103+$AB103,"")))</f>
        <v/>
      </c>
      <c r="AD103" s="21">
        <f>IF($A103="","",IF(COUNTIF($A$5:$A$104,$A103)&gt;1,"Check duplicate ID",IF($B103="","Check date",IF($D103="","Check customer",IF($E103="","Check site",IF($F103="","Check pest concern",IF($G103="","Check service",IF(OR($M103="",$N103=""),"Check service setup",IF(OR($L103="",N($L103)&lt;=0,N($L103)&gt;Assumptions!$B$8),"Check quantity",IF($H103="","Check technician",IF($I103="","Check route",IF($J103="","Check responsibility",IF($K103="","Check status",IF(AND($O103&lt;&gt;"",OR($P103="",N($P103)&lt;=0,N($P103)&gt;Assumptions!$B$8,$Q103="",$R103="")),"Check product details",IF(AND($O103="",$P103&lt;&gt;""),"Check product selection",IF(AND($S103&lt;&gt;"",OR(N($S103)&lt;0,N($S103)&gt;Assumptions!$B$9,$T103="")),"Check hours",IF(AND($U103&lt;&gt;"",OR(N($U103)&lt;0,N($U103)&gt;Assumptions!$B$10,AND(N($U103)&gt;0,$V103=""))),"Check miles",IF(OR(AND($W103="",$X103&lt;&gt;""),AND($W103&lt;&gt;"",$X103=""),N($X103)&lt;0,N($X103)&gt;Assumptions!$B$11),"Check option details",IF(OR(N($Y103)&lt;0,N($Y103)&gt;Assumptions!$B$7,N($AA103)&lt;0),"Check discount",IF($Z103="","Check tax setting",IF(AND($C103&lt;TODAY(),OR($K103="Draft",$K103="Presented")),"Check validity","Ready for review")))))))))))))))))))))</f>
        <v/>
      </c>
    </row>
    <row r="104">
      <c r="A104" s="13" t="n"/>
      <c r="B104" s="33" t="n"/>
      <c r="C104" s="35">
        <f>IF($B104="","",IFERROR($B104+Assumptions!$B$4,""))</f>
        <v/>
      </c>
      <c r="D104" s="16" t="n"/>
      <c r="E104" s="16" t="n"/>
      <c r="F104" s="16" t="n"/>
      <c r="G104" s="16" t="n"/>
      <c r="H104" s="16" t="n"/>
      <c r="I104" s="16" t="n"/>
      <c r="J104" s="16" t="n"/>
      <c r="K104" s="13" t="n"/>
      <c r="L104" s="17" t="n"/>
      <c r="M104" s="10">
        <f>IF($G104="","",IFERROR(VLOOKUP($G104,Assumptions!$A$15:$C$114,2,FALSE),""))</f>
        <v/>
      </c>
      <c r="N104" s="23">
        <f>IF($G104="","",IFERROR(VLOOKUP($G104,Assumptions!$A$15:$C$114,3,FALSE),""))</f>
        <v/>
      </c>
      <c r="O104" s="16" t="n"/>
      <c r="P104" s="17" t="n"/>
      <c r="Q104" s="10">
        <f>IF($O104="","",IFERROR(VLOOKUP($O104,Assumptions!$D$15:$F$114,2,FALSE),""))</f>
        <v/>
      </c>
      <c r="R104" s="23">
        <f>IF($O104="","",IFERROR(VLOOKUP($O104,Assumptions!$D$15:$F$114,3,FALSE),""))</f>
        <v/>
      </c>
      <c r="S104" s="17" t="n"/>
      <c r="T104" s="23">
        <f>IF($H104="","",IFERROR(VLOOKUP($H104,Assumptions!$G$15:$H$114,2,FALSE),""))</f>
        <v/>
      </c>
      <c r="U104" s="17" t="n"/>
      <c r="V104" s="23">
        <f>IF($A104="","",IF(Assumptions!$B$6="","",IFERROR(Assumptions!$B$6,"")))</f>
        <v/>
      </c>
      <c r="W104" s="16" t="n"/>
      <c r="X104" s="19" t="n"/>
      <c r="Y104" s="19" t="n"/>
      <c r="Z104" s="24">
        <f>IF($A104="","",IF(Assumptions!$B$5="","",IFERROR(Assumptions!$B$5,"")))</f>
        <v/>
      </c>
      <c r="AA104" s="23">
        <f>IF($A104="","",IF(OR($G104="",$L104="",$N104="",AND($O104&lt;&gt;"",OR($P104="",$R104="")),AND($P104&lt;&gt;"",$O104=""),AND($S104&lt;&gt;"",$T104="")),"",IFERROR(N($L104)*N($N104)+N($P104)*N($R104)+N($S104)*N($T104)+N($U104)*N($V104)+N($X104)-N($Y104),"")))</f>
        <v/>
      </c>
      <c r="AB104" s="23">
        <f>IF($AA104="","",IF($Z104="","",IFERROR(MAX(0,$AA104)*N($Z104),"")))</f>
        <v/>
      </c>
      <c r="AC104" s="23">
        <f>IF($AA104="","",IF($AB104="","",IFERROR($AA104+$AB104,"")))</f>
        <v/>
      </c>
      <c r="AD104" s="25">
        <f>IF($A104="","",IF(COUNTIF($A$5:$A$104,$A104)&gt;1,"Check duplicate ID",IF($B104="","Check date",IF($D104="","Check customer",IF($E104="","Check site",IF($F104="","Check pest concern",IF($G104="","Check service",IF(OR($M104="",$N104=""),"Check service setup",IF(OR($L104="",N($L104)&lt;=0,N($L104)&gt;Assumptions!$B$8),"Check quantity",IF($H104="","Check technician",IF($I104="","Check route",IF($J104="","Check responsibility",IF($K104="","Check status",IF(AND($O104&lt;&gt;"",OR($P104="",N($P104)&lt;=0,N($P104)&gt;Assumptions!$B$8,$Q104="",$R104="")),"Check product details",IF(AND($O104="",$P104&lt;&gt;""),"Check product selection",IF(AND($S104&lt;&gt;"",OR(N($S104)&lt;0,N($S104)&gt;Assumptions!$B$9,$T104="")),"Check hours",IF(AND($U104&lt;&gt;"",OR(N($U104)&lt;0,N($U104)&gt;Assumptions!$B$10,AND(N($U104)&gt;0,$V104=""))),"Check miles",IF(OR(AND($W104="",$X104&lt;&gt;""),AND($W104&lt;&gt;"",$X104=""),N($X104)&lt;0,N($X104)&gt;Assumptions!$B$11),"Check option details",IF(OR(N($Y104)&lt;0,N($Y104)&gt;Assumptions!$B$7,N($AA104)&lt;0),"Check discount",IF($Z104="","Check tax setting",IF(AND($C104&lt;TODAY(),OR($K104="Draft",$K104="Presented")),"Check validity","Ready for review")))))))))))))))))))))</f>
        <v/>
      </c>
    </row>
  </sheetData>
  <autoFilter ref="A4:AD104"/>
  <mergeCells count="1">
    <mergeCell ref="A1:AD1"/>
  </mergeCells>
  <conditionalFormatting sqref="AD5:AD104">
    <cfRule type="expression" priority="1" dxfId="0">
      <formula>$AD5="Ready for review"</formula>
    </cfRule>
    <cfRule type="expression" priority="2" dxfId="1">
      <formula>LEFT($AD5,5)="Check"</formula>
    </cfRule>
  </conditionalFormatting>
  <conditionalFormatting sqref="K5:K104">
    <cfRule type="expression" priority="3" dxfId="2">
      <formula>$K5="Accepted"</formula>
    </cfRule>
  </conditionalFormatting>
  <dataValidations count="12">
    <dataValidation sqref="B5:B104" showDropDown="0" showInputMessage="1" showErrorMessage="1" allowBlank="0" errorTitle="Check the date" error="Enter a valid date within the allowed range." promptTitle="Estimate date" prompt="Enter a date within the workbook's allowed range." type="date" operator="between">
      <formula1>DATE(2025,1,1)</formula1>
      <formula2>DATE(2031,12,31)</formula2>
    </dataValidation>
    <dataValidation sqref="F5:F104" showDropDown="0" showInputMessage="1" showErrorMessage="1" allowBlank="0" errorTitle="List choice required" error="Choose a listed value or update the Assumptions sheet." promptTitle="Choose from the list" prompt="Choose an editable pest-concern label." type="list">
      <formula1>INDIRECT("'Assumptions'!$I$15:$I$114")</formula1>
    </dataValidation>
    <dataValidation sqref="G5:G104" showDropDown="0" showInputMessage="1" showErrorMessage="1" allowBlank="0" errorTitle="List choice required" error="Choose a listed value or update the Assumptions sheet." promptTitle="Choose from the list" prompt="Choose a service from the fictional service list." type="list">
      <formula1>INDIRECT("'Assumptions'!$A$15:$A$114")</formula1>
    </dataValidation>
    <dataValidation sqref="H5:H104" showDropDown="0" showInputMessage="1" showErrorMessage="1" allowBlank="0" errorTitle="List choice required" error="Choose a listed value or update the Assumptions sheet." promptTitle="Choose from the list" prompt="Choose a fictional technician." type="list">
      <formula1>INDIRECT("'Assumptions'!$G$15:$G$114")</formula1>
    </dataValidation>
    <dataValidation sqref="I5:I104" showDropDown="0" showInputMessage="1" showErrorMessage="1" allowBlank="0" errorTitle="List choice required" error="Choose a listed value or update the Assumptions sheet." promptTitle="Choose from the list" prompt="Choose a fictional route." type="list">
      <formula1>INDIRECT("'Assumptions'!$J$15:$J$114")</formula1>
    </dataValidation>
    <dataValidation sqref="J5:J104" showDropDown="0" showInputMessage="1" showErrorMessage="1" allowBlank="0" errorTitle="List choice required" error="Choose a listed value or update the Assumptions sheet." promptTitle="Choose from the list" prompt="Choose the preparation responsibility." type="list">
      <formula1>INDIRECT("'Assumptions'!$K$15:$K$114")</formula1>
    </dataValidation>
    <dataValidation sqref="K5:K104" showDropDown="0" showInputMessage="1" showErrorMessage="1" allowBlank="0" errorTitle="List choice required" error="Choose a listed value or update the Assumptions sheet." promptTitle="Choose from the list" prompt="Choose the estimate status." type="list">
      <formula1>INDIRECT("'Assumptions'!$L$15:$L$114")</formula1>
    </dataValidation>
    <dataValidation sqref="O5:O104" showDropDown="0" showInputMessage="1" showErrorMessage="1" allowBlank="0" errorTitle="List choice required" error="Choose a listed value or update the Assumptions sheet." promptTitle="Choose from the list" prompt="Choose a fictional product or leave blank." type="list">
      <formula1>INDIRECT("'Assumptions'!$D$15:$D$114")</formula1>
    </dataValidation>
    <dataValidation sqref="L5:L104 P5:P104" showDropDown="0" showInputMessage="0" showErrorMessage="1" allowBlank="0" errorTitle="Check quantity" error="Enter a positive quantity within the editable limit." type="decimal" operator="between">
      <formula1>0.01</formula1>
      <formula2>INDIRECT("'Assumptions'!$B$8")</formula2>
    </dataValidation>
    <dataValidation sqref="S5:S104" showDropDown="0" showInputMessage="0" showErrorMessage="1" allowBlank="0" errorTitle="Check hours" error="Enter hours within the editable limit." type="decimal" operator="between">
      <formula1>0</formula1>
      <formula2>INDIRECT("'Assumptions'!$B$9")</formula2>
    </dataValidation>
    <dataValidation sqref="U5:U104" showDropDown="0" showInputMessage="0" showErrorMessage="1" allowBlank="0" errorTitle="Check miles" error="Enter miles within the editable limit." type="decimal" operator="between">
      <formula1>0</formula1>
      <formula2>INDIRECT("'Assumptions'!$B$10")</formula2>
    </dataValidation>
    <dataValidation sqref="X5:Y104" showDropDown="0" showInputMessage="0" showErrorMessage="1" allowBlank="0" errorTitle="Check amount" error="Enter a nonnegative amount within the editable limit." type="decimal" operator="between">
      <formula1>0</formula1>
      <formula2>INDIRECT("'Assumptions'!$B$11")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14"/>
  <sheetViews>
    <sheetView showGridLines="0" showRowColHeaders="1" zoomScale="8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1" customWidth="1" min="3" max="3"/>
    <col width="28" customWidth="1" min="4" max="4"/>
    <col width="16" customWidth="1" min="5" max="5"/>
    <col width="21" customWidth="1" min="6" max="6"/>
    <col width="29" customWidth="1" min="7" max="7"/>
    <col width="16" customWidth="1" min="8" max="8"/>
    <col width="24" customWidth="1" min="9" max="9"/>
    <col width="23" customWidth="1" min="10" max="10"/>
    <col width="23" customWidth="1" min="11" max="11"/>
    <col width="15" customWidth="1" min="12" max="12"/>
    <col width="20" customWidth="1" min="13" max="13"/>
    <col width="20" customWidth="1" min="14" max="14"/>
  </cols>
  <sheetData>
    <row r="1" ht="28" customHeight="1">
      <c r="A1" s="1" t="inlineStr">
        <is>
          <t>Editable Estimate Assumptions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2" t="n"/>
    </row>
    <row r="2" ht="34" customHeight="1">
      <c r="A2" s="2" t="inlineStr">
        <is>
          <t>All catalog names and rates are fictional examples.</t>
        </is>
      </c>
      <c r="D2" s="2" t="inlineStr">
        <is>
          <t>Replace rates, limits, and lists with owner-approved values.</t>
        </is>
      </c>
      <c r="H2" s="2" t="inlineStr">
        <is>
          <t>The tax rate is a user setting and is not tax advice.</t>
        </is>
      </c>
      <c r="K2" s="2" t="inlineStr">
        <is>
          <t>Products listed here are placeholders, not treatment recommendations.</t>
        </is>
      </c>
    </row>
    <row r="3">
      <c r="A3" s="4" t="inlineStr">
        <is>
          <t>Editable Assumption</t>
        </is>
      </c>
      <c r="B3" s="4" t="inlineStr">
        <is>
          <t>Value</t>
        </is>
      </c>
    </row>
    <row r="4">
      <c r="A4" s="8" t="inlineStr">
        <is>
          <t>Quote validity days</t>
        </is>
      </c>
      <c r="B4" s="26" t="n">
        <v>30</v>
      </c>
    </row>
    <row r="5">
      <c r="A5" s="5" t="inlineStr">
        <is>
          <t>Default tax rate</t>
        </is>
      </c>
      <c r="B5" s="27" t="n">
        <v>0</v>
      </c>
    </row>
    <row r="6">
      <c r="A6" s="8" t="inlineStr">
        <is>
          <t>Mileage rate</t>
        </is>
      </c>
      <c r="B6" s="28" t="n">
        <v>0.7</v>
      </c>
    </row>
    <row r="7">
      <c r="A7" s="5" t="inlineStr">
        <is>
          <t>Discount review threshold</t>
        </is>
      </c>
      <c r="B7" s="28" t="n">
        <v>250</v>
      </c>
    </row>
    <row r="8">
      <c r="A8" s="8" t="inlineStr">
        <is>
          <t>Maximum service or product quantity</t>
        </is>
      </c>
      <c r="B8" s="29" t="n">
        <v>1000</v>
      </c>
    </row>
    <row r="9">
      <c r="A9" s="5" t="inlineStr">
        <is>
          <t>Maximum hours</t>
        </is>
      </c>
      <c r="B9" s="29" t="n">
        <v>24</v>
      </c>
    </row>
    <row r="10">
      <c r="A10" s="8" t="inlineStr">
        <is>
          <t>Maximum miles</t>
        </is>
      </c>
      <c r="B10" s="29" t="n">
        <v>500</v>
      </c>
    </row>
    <row r="11">
      <c r="A11" s="5" t="inlineStr">
        <is>
          <t>Maximum option or discount entry</t>
        </is>
      </c>
      <c r="B11" s="28" t="n">
        <v>100000</v>
      </c>
    </row>
    <row r="12"/>
    <row r="13"/>
    <row r="14" ht="38" customHeight="1">
      <c r="A14" s="3" t="inlineStr">
        <is>
          <t>Service</t>
        </is>
      </c>
      <c r="B14" s="3" t="inlineStr">
        <is>
          <t>Service Unit</t>
        </is>
      </c>
      <c r="C14" s="3" t="inlineStr">
        <is>
          <t>Default Service Rate</t>
        </is>
      </c>
      <c r="D14" s="3" t="inlineStr">
        <is>
          <t>Product</t>
        </is>
      </c>
      <c r="E14" s="3" t="inlineStr">
        <is>
          <t>Product Unit</t>
        </is>
      </c>
      <c r="F14" s="3" t="inlineStr">
        <is>
          <t>Default Product Rate</t>
        </is>
      </c>
      <c r="G14" s="3" t="inlineStr">
        <is>
          <t>Technician</t>
        </is>
      </c>
      <c r="H14" s="3" t="inlineStr">
        <is>
          <t>Hourly Rate</t>
        </is>
      </c>
      <c r="I14" s="3" t="inlineStr">
        <is>
          <t>Pest Concern</t>
        </is>
      </c>
      <c r="J14" s="3" t="inlineStr">
        <is>
          <t>Route</t>
        </is>
      </c>
      <c r="K14" s="3" t="inlineStr">
        <is>
          <t>Responsibility</t>
        </is>
      </c>
      <c r="L14" s="3" t="inlineStr">
        <is>
          <t>Status</t>
        </is>
      </c>
      <c r="M14" s="3" t="inlineStr">
        <is>
          <t>Service Unit Choice</t>
        </is>
      </c>
      <c r="N14" s="3" t="inlineStr">
        <is>
          <t>Product Unit Choice</t>
        </is>
      </c>
    </row>
    <row r="15">
      <c r="A15" s="16" t="inlineStr">
        <is>
          <t>Fictional Inspection</t>
        </is>
      </c>
      <c r="B15" s="16" t="inlineStr">
        <is>
          <t>visit</t>
        </is>
      </c>
      <c r="C15" s="30" t="n">
        <v>95</v>
      </c>
      <c r="D15" s="16" t="inlineStr">
        <is>
          <t>Fictional Product Alpha</t>
        </is>
      </c>
      <c r="E15" s="16" t="inlineStr">
        <is>
          <t>ounces</t>
        </is>
      </c>
      <c r="F15" s="30" t="n">
        <v>4.25</v>
      </c>
      <c r="G15" s="16" t="inlineStr">
        <is>
          <t>Fictional Technician Amber</t>
        </is>
      </c>
      <c r="H15" s="30" t="n">
        <v>45</v>
      </c>
      <c r="I15" s="16" t="inlineStr">
        <is>
          <t>Ant activity</t>
        </is>
      </c>
      <c r="J15" s="16" t="inlineStr">
        <is>
          <t>Fictional Route North</t>
        </is>
      </c>
      <c r="K15" s="16" t="inlineStr">
        <is>
          <t>Customer preparation</t>
        </is>
      </c>
      <c r="L15" s="16" t="inlineStr">
        <is>
          <t>Draft</t>
        </is>
      </c>
      <c r="M15" s="16" t="inlineStr">
        <is>
          <t>visit</t>
        </is>
      </c>
      <c r="N15" s="16" t="inlineStr">
        <is>
          <t>ounces</t>
        </is>
      </c>
    </row>
    <row r="16">
      <c r="A16" s="16" t="inlineStr">
        <is>
          <t>Fictional Interior Service</t>
        </is>
      </c>
      <c r="B16" s="16" t="inlineStr">
        <is>
          <t>service</t>
        </is>
      </c>
      <c r="C16" s="30" t="n">
        <v>165</v>
      </c>
      <c r="D16" s="16" t="inlineStr">
        <is>
          <t>Fictional Product Beta</t>
        </is>
      </c>
      <c r="E16" s="16" t="inlineStr">
        <is>
          <t>gallons</t>
        </is>
      </c>
      <c r="F16" s="30" t="n">
        <v>38</v>
      </c>
      <c r="G16" s="16" t="inlineStr">
        <is>
          <t>Fictional Technician Birch</t>
        </is>
      </c>
      <c r="H16" s="30" t="n">
        <v>48</v>
      </c>
      <c r="I16" s="16" t="inlineStr">
        <is>
          <t>Cockroach activity</t>
        </is>
      </c>
      <c r="J16" s="16" t="inlineStr">
        <is>
          <t>Fictional Route East</t>
        </is>
      </c>
      <c r="K16" s="16" t="inlineStr">
        <is>
          <t>Company preparation</t>
        </is>
      </c>
      <c r="L16" s="16" t="inlineStr">
        <is>
          <t>Presented</t>
        </is>
      </c>
      <c r="M16" s="16" t="inlineStr">
        <is>
          <t>service</t>
        </is>
      </c>
      <c r="N16" s="16" t="inlineStr">
        <is>
          <t>gallons</t>
        </is>
      </c>
    </row>
    <row r="17">
      <c r="A17" s="16" t="inlineStr">
        <is>
          <t>Fictional Exterior Service</t>
        </is>
      </c>
      <c r="B17" s="16" t="inlineStr">
        <is>
          <t>service</t>
        </is>
      </c>
      <c r="C17" s="30" t="n">
        <v>145</v>
      </c>
      <c r="D17" s="16" t="inlineStr">
        <is>
          <t>Fictional Product Gamma</t>
        </is>
      </c>
      <c r="E17" s="16" t="inlineStr">
        <is>
          <t>pounds</t>
        </is>
      </c>
      <c r="F17" s="30" t="n">
        <v>12</v>
      </c>
      <c r="G17" s="16" t="inlineStr">
        <is>
          <t>Fictional Technician Cedar</t>
        </is>
      </c>
      <c r="H17" s="30" t="n">
        <v>52</v>
      </c>
      <c r="I17" s="16" t="inlineStr">
        <is>
          <t>Rodent signs</t>
        </is>
      </c>
      <c r="J17" s="16" t="inlineStr">
        <is>
          <t>Fictional Route Central</t>
        </is>
      </c>
      <c r="K17" s="16" t="inlineStr">
        <is>
          <t>Shared preparation</t>
        </is>
      </c>
      <c r="L17" s="16" t="inlineStr">
        <is>
          <t>Accepted</t>
        </is>
      </c>
      <c r="M17" s="16" t="inlineStr">
        <is>
          <t>station</t>
        </is>
      </c>
      <c r="N17" s="16" t="inlineStr">
        <is>
          <t>pounds</t>
        </is>
      </c>
    </row>
    <row r="18">
      <c r="A18" s="16" t="inlineStr">
        <is>
          <t>Fictional Rodent Assessment</t>
        </is>
      </c>
      <c r="B18" s="16" t="inlineStr">
        <is>
          <t>visit</t>
        </is>
      </c>
      <c r="C18" s="30" t="n">
        <v>185</v>
      </c>
      <c r="D18" s="16" t="inlineStr">
        <is>
          <t>Fictional Product Delta</t>
        </is>
      </c>
      <c r="E18" s="16" t="inlineStr">
        <is>
          <t>ounces</t>
        </is>
      </c>
      <c r="F18" s="30" t="n">
        <v>6.5</v>
      </c>
      <c r="G18" s="16" t="n"/>
      <c r="H18" s="30" t="n"/>
      <c r="I18" s="16" t="inlineStr">
        <is>
          <t>Stinging insect activity</t>
        </is>
      </c>
      <c r="J18" s="16" t="inlineStr">
        <is>
          <t>Fictional Route West</t>
        </is>
      </c>
      <c r="K18" s="16" t="n"/>
      <c r="L18" s="16" t="inlineStr">
        <is>
          <t>Declined</t>
        </is>
      </c>
      <c r="M18" s="16" t="n"/>
      <c r="N18" s="16" t="n"/>
    </row>
    <row r="19">
      <c r="A19" s="16" t="inlineStr">
        <is>
          <t>Fictional Follow-Up</t>
        </is>
      </c>
      <c r="B19" s="16" t="inlineStr">
        <is>
          <t>visit</t>
        </is>
      </c>
      <c r="C19" s="30" t="n">
        <v>85</v>
      </c>
      <c r="D19" s="16" t="n"/>
      <c r="E19" s="16" t="n"/>
      <c r="F19" s="30" t="n"/>
      <c r="G19" s="16" t="n"/>
      <c r="H19" s="30" t="n"/>
      <c r="I19" s="16" t="inlineStr">
        <is>
          <t>Stored product insects</t>
        </is>
      </c>
      <c r="J19" s="16" t="n"/>
      <c r="K19" s="16" t="n"/>
      <c r="L19" s="16" t="inlineStr">
        <is>
          <t>Expired</t>
        </is>
      </c>
      <c r="M19" s="16" t="n"/>
      <c r="N19" s="16" t="n"/>
    </row>
    <row r="20">
      <c r="A20" s="16" t="inlineStr">
        <is>
          <t>Fictional One-Time Service</t>
        </is>
      </c>
      <c r="B20" s="16" t="inlineStr">
        <is>
          <t>service</t>
        </is>
      </c>
      <c r="C20" s="30" t="n">
        <v>210</v>
      </c>
      <c r="D20" s="16" t="n"/>
      <c r="E20" s="16" t="n"/>
      <c r="F20" s="30" t="n"/>
      <c r="G20" s="16" t="n"/>
      <c r="H20" s="30" t="n"/>
      <c r="I20" s="16" t="inlineStr">
        <is>
          <t>Flea activity</t>
        </is>
      </c>
      <c r="J20" s="16" t="n"/>
      <c r="K20" s="16" t="n"/>
      <c r="L20" s="16" t="n"/>
      <c r="M20" s="16" t="n"/>
      <c r="N20" s="16" t="n"/>
    </row>
    <row r="21">
      <c r="A21" s="16" t="n"/>
      <c r="B21" s="16" t="n"/>
      <c r="C21" s="30" t="n"/>
      <c r="D21" s="16" t="n"/>
      <c r="E21" s="16" t="n"/>
      <c r="F21" s="30" t="n"/>
      <c r="G21" s="16" t="n"/>
      <c r="H21" s="30" t="n"/>
      <c r="I21" s="16" t="inlineStr">
        <is>
          <t>General pest concern</t>
        </is>
      </c>
      <c r="J21" s="16" t="n"/>
      <c r="K21" s="16" t="n"/>
      <c r="L21" s="16" t="n"/>
      <c r="M21" s="16" t="n"/>
      <c r="N21" s="16" t="n"/>
    </row>
    <row r="22">
      <c r="A22" s="16" t="n"/>
      <c r="B22" s="16" t="n"/>
      <c r="C22" s="30" t="n"/>
      <c r="D22" s="16" t="n"/>
      <c r="E22" s="16" t="n"/>
      <c r="F22" s="30" t="n"/>
      <c r="G22" s="16" t="n"/>
      <c r="H22" s="30" t="n"/>
      <c r="I22" s="16" t="n"/>
      <c r="J22" s="16" t="n"/>
      <c r="K22" s="16" t="n"/>
      <c r="L22" s="16" t="n"/>
      <c r="M22" s="16" t="n"/>
      <c r="N22" s="16" t="n"/>
    </row>
    <row r="23">
      <c r="A23" s="16" t="n"/>
      <c r="B23" s="16" t="n"/>
      <c r="C23" s="30" t="n"/>
      <c r="D23" s="16" t="n"/>
      <c r="E23" s="16" t="n"/>
      <c r="F23" s="30" t="n"/>
      <c r="G23" s="16" t="n"/>
      <c r="H23" s="30" t="n"/>
      <c r="I23" s="16" t="n"/>
      <c r="J23" s="16" t="n"/>
      <c r="K23" s="16" t="n"/>
      <c r="L23" s="16" t="n"/>
      <c r="M23" s="16" t="n"/>
      <c r="N23" s="16" t="n"/>
    </row>
    <row r="24">
      <c r="A24" s="16" t="n"/>
      <c r="B24" s="16" t="n"/>
      <c r="C24" s="30" t="n"/>
      <c r="D24" s="16" t="n"/>
      <c r="E24" s="16" t="n"/>
      <c r="F24" s="30" t="n"/>
      <c r="G24" s="16" t="n"/>
      <c r="H24" s="30" t="n"/>
      <c r="I24" s="16" t="n"/>
      <c r="J24" s="16" t="n"/>
      <c r="K24" s="16" t="n"/>
      <c r="L24" s="16" t="n"/>
      <c r="M24" s="16" t="n"/>
      <c r="N24" s="16" t="n"/>
    </row>
    <row r="25">
      <c r="A25" s="16" t="n"/>
      <c r="B25" s="16" t="n"/>
      <c r="C25" s="30" t="n"/>
      <c r="D25" s="16" t="n"/>
      <c r="E25" s="16" t="n"/>
      <c r="F25" s="30" t="n"/>
      <c r="G25" s="16" t="n"/>
      <c r="H25" s="30" t="n"/>
      <c r="I25" s="16" t="n"/>
      <c r="J25" s="16" t="n"/>
      <c r="K25" s="16" t="n"/>
      <c r="L25" s="16" t="n"/>
      <c r="M25" s="16" t="n"/>
      <c r="N25" s="16" t="n"/>
    </row>
    <row r="26">
      <c r="A26" s="16" t="n"/>
      <c r="B26" s="16" t="n"/>
      <c r="C26" s="30" t="n"/>
      <c r="D26" s="16" t="n"/>
      <c r="E26" s="16" t="n"/>
      <c r="F26" s="30" t="n"/>
      <c r="G26" s="16" t="n"/>
      <c r="H26" s="30" t="n"/>
      <c r="I26" s="16" t="n"/>
      <c r="J26" s="16" t="n"/>
      <c r="K26" s="16" t="n"/>
      <c r="L26" s="16" t="n"/>
      <c r="M26" s="16" t="n"/>
      <c r="N26" s="16" t="n"/>
    </row>
    <row r="27">
      <c r="A27" s="16" t="n"/>
      <c r="B27" s="16" t="n"/>
      <c r="C27" s="30" t="n"/>
      <c r="D27" s="16" t="n"/>
      <c r="E27" s="16" t="n"/>
      <c r="F27" s="30" t="n"/>
      <c r="G27" s="16" t="n"/>
      <c r="H27" s="30" t="n"/>
      <c r="I27" s="16" t="n"/>
      <c r="J27" s="16" t="n"/>
      <c r="K27" s="16" t="n"/>
      <c r="L27" s="16" t="n"/>
      <c r="M27" s="16" t="n"/>
      <c r="N27" s="16" t="n"/>
    </row>
    <row r="28">
      <c r="A28" s="16" t="n"/>
      <c r="B28" s="16" t="n"/>
      <c r="C28" s="30" t="n"/>
      <c r="D28" s="16" t="n"/>
      <c r="E28" s="16" t="n"/>
      <c r="F28" s="30" t="n"/>
      <c r="G28" s="16" t="n"/>
      <c r="H28" s="30" t="n"/>
      <c r="I28" s="16" t="n"/>
      <c r="J28" s="16" t="n"/>
      <c r="K28" s="16" t="n"/>
      <c r="L28" s="16" t="n"/>
      <c r="M28" s="16" t="n"/>
      <c r="N28" s="16" t="n"/>
    </row>
    <row r="29">
      <c r="A29" s="16" t="n"/>
      <c r="B29" s="16" t="n"/>
      <c r="C29" s="30" t="n"/>
      <c r="D29" s="16" t="n"/>
      <c r="E29" s="16" t="n"/>
      <c r="F29" s="30" t="n"/>
      <c r="G29" s="16" t="n"/>
      <c r="H29" s="30" t="n"/>
      <c r="I29" s="16" t="n"/>
      <c r="J29" s="16" t="n"/>
      <c r="K29" s="16" t="n"/>
      <c r="L29" s="16" t="n"/>
      <c r="M29" s="16" t="n"/>
      <c r="N29" s="16" t="n"/>
    </row>
    <row r="30">
      <c r="A30" s="16" t="n"/>
      <c r="B30" s="16" t="n"/>
      <c r="C30" s="30" t="n"/>
      <c r="D30" s="16" t="n"/>
      <c r="E30" s="16" t="n"/>
      <c r="F30" s="30" t="n"/>
      <c r="G30" s="16" t="n"/>
      <c r="H30" s="30" t="n"/>
      <c r="I30" s="16" t="n"/>
      <c r="J30" s="16" t="n"/>
      <c r="K30" s="16" t="n"/>
      <c r="L30" s="16" t="n"/>
      <c r="M30" s="16" t="n"/>
      <c r="N30" s="16" t="n"/>
    </row>
    <row r="31">
      <c r="A31" s="16" t="n"/>
      <c r="B31" s="16" t="n"/>
      <c r="C31" s="30" t="n"/>
      <c r="D31" s="16" t="n"/>
      <c r="E31" s="16" t="n"/>
      <c r="F31" s="30" t="n"/>
      <c r="G31" s="16" t="n"/>
      <c r="H31" s="30" t="n"/>
      <c r="I31" s="16" t="n"/>
      <c r="J31" s="16" t="n"/>
      <c r="K31" s="16" t="n"/>
      <c r="L31" s="16" t="n"/>
      <c r="M31" s="16" t="n"/>
      <c r="N31" s="16" t="n"/>
    </row>
    <row r="32">
      <c r="A32" s="16" t="n"/>
      <c r="B32" s="16" t="n"/>
      <c r="C32" s="30" t="n"/>
      <c r="D32" s="16" t="n"/>
      <c r="E32" s="16" t="n"/>
      <c r="F32" s="30" t="n"/>
      <c r="G32" s="16" t="n"/>
      <c r="H32" s="30" t="n"/>
      <c r="I32" s="16" t="n"/>
      <c r="J32" s="16" t="n"/>
      <c r="K32" s="16" t="n"/>
      <c r="L32" s="16" t="n"/>
      <c r="M32" s="16" t="n"/>
      <c r="N32" s="16" t="n"/>
    </row>
    <row r="33">
      <c r="A33" s="16" t="n"/>
      <c r="B33" s="16" t="n"/>
      <c r="C33" s="30" t="n"/>
      <c r="D33" s="16" t="n"/>
      <c r="E33" s="16" t="n"/>
      <c r="F33" s="30" t="n"/>
      <c r="G33" s="16" t="n"/>
      <c r="H33" s="30" t="n"/>
      <c r="I33" s="16" t="n"/>
      <c r="J33" s="16" t="n"/>
      <c r="K33" s="16" t="n"/>
      <c r="L33" s="16" t="n"/>
      <c r="M33" s="16" t="n"/>
      <c r="N33" s="16" t="n"/>
    </row>
    <row r="34">
      <c r="A34" s="16" t="n"/>
      <c r="B34" s="16" t="n"/>
      <c r="C34" s="30" t="n"/>
      <c r="D34" s="16" t="n"/>
      <c r="E34" s="16" t="n"/>
      <c r="F34" s="30" t="n"/>
      <c r="G34" s="16" t="n"/>
      <c r="H34" s="30" t="n"/>
      <c r="I34" s="16" t="n"/>
      <c r="J34" s="16" t="n"/>
      <c r="K34" s="16" t="n"/>
      <c r="L34" s="16" t="n"/>
      <c r="M34" s="16" t="n"/>
      <c r="N34" s="16" t="n"/>
    </row>
    <row r="35">
      <c r="A35" s="16" t="n"/>
      <c r="B35" s="16" t="n"/>
      <c r="C35" s="30" t="n"/>
      <c r="D35" s="16" t="n"/>
      <c r="E35" s="16" t="n"/>
      <c r="F35" s="30" t="n"/>
      <c r="G35" s="16" t="n"/>
      <c r="H35" s="30" t="n"/>
      <c r="I35" s="16" t="n"/>
      <c r="J35" s="16" t="n"/>
      <c r="K35" s="16" t="n"/>
      <c r="L35" s="16" t="n"/>
      <c r="M35" s="16" t="n"/>
      <c r="N35" s="16" t="n"/>
    </row>
    <row r="36">
      <c r="A36" s="16" t="n"/>
      <c r="B36" s="16" t="n"/>
      <c r="C36" s="30" t="n"/>
      <c r="D36" s="16" t="n"/>
      <c r="E36" s="16" t="n"/>
      <c r="F36" s="30" t="n"/>
      <c r="G36" s="16" t="n"/>
      <c r="H36" s="30" t="n"/>
      <c r="I36" s="16" t="n"/>
      <c r="J36" s="16" t="n"/>
      <c r="K36" s="16" t="n"/>
      <c r="L36" s="16" t="n"/>
      <c r="M36" s="16" t="n"/>
      <c r="N36" s="16" t="n"/>
    </row>
    <row r="37">
      <c r="A37" s="16" t="n"/>
      <c r="B37" s="16" t="n"/>
      <c r="C37" s="30" t="n"/>
      <c r="D37" s="16" t="n"/>
      <c r="E37" s="16" t="n"/>
      <c r="F37" s="30" t="n"/>
      <c r="G37" s="16" t="n"/>
      <c r="H37" s="30" t="n"/>
      <c r="I37" s="16" t="n"/>
      <c r="J37" s="16" t="n"/>
      <c r="K37" s="16" t="n"/>
      <c r="L37" s="16" t="n"/>
      <c r="M37" s="16" t="n"/>
      <c r="N37" s="16" t="n"/>
    </row>
    <row r="38">
      <c r="A38" s="16" t="n"/>
      <c r="B38" s="16" t="n"/>
      <c r="C38" s="30" t="n"/>
      <c r="D38" s="16" t="n"/>
      <c r="E38" s="16" t="n"/>
      <c r="F38" s="30" t="n"/>
      <c r="G38" s="16" t="n"/>
      <c r="H38" s="30" t="n"/>
      <c r="I38" s="16" t="n"/>
      <c r="J38" s="16" t="n"/>
      <c r="K38" s="16" t="n"/>
      <c r="L38" s="16" t="n"/>
      <c r="M38" s="16" t="n"/>
      <c r="N38" s="16" t="n"/>
    </row>
    <row r="39">
      <c r="A39" s="16" t="n"/>
      <c r="B39" s="16" t="n"/>
      <c r="C39" s="30" t="n"/>
      <c r="D39" s="16" t="n"/>
      <c r="E39" s="16" t="n"/>
      <c r="F39" s="30" t="n"/>
      <c r="G39" s="16" t="n"/>
      <c r="H39" s="30" t="n"/>
      <c r="I39" s="16" t="n"/>
      <c r="J39" s="16" t="n"/>
      <c r="K39" s="16" t="n"/>
      <c r="L39" s="16" t="n"/>
      <c r="M39" s="16" t="n"/>
      <c r="N39" s="16" t="n"/>
    </row>
    <row r="40">
      <c r="A40" s="16" t="n"/>
      <c r="B40" s="16" t="n"/>
      <c r="C40" s="30" t="n"/>
      <c r="D40" s="16" t="n"/>
      <c r="E40" s="16" t="n"/>
      <c r="F40" s="30" t="n"/>
      <c r="G40" s="16" t="n"/>
      <c r="H40" s="30" t="n"/>
      <c r="I40" s="16" t="n"/>
      <c r="J40" s="16" t="n"/>
      <c r="K40" s="16" t="n"/>
      <c r="L40" s="16" t="n"/>
      <c r="M40" s="16" t="n"/>
      <c r="N40" s="16" t="n"/>
    </row>
    <row r="41">
      <c r="A41" s="16" t="n"/>
      <c r="B41" s="16" t="n"/>
      <c r="C41" s="30" t="n"/>
      <c r="D41" s="16" t="n"/>
      <c r="E41" s="16" t="n"/>
      <c r="F41" s="30" t="n"/>
      <c r="G41" s="16" t="n"/>
      <c r="H41" s="30" t="n"/>
      <c r="I41" s="16" t="n"/>
      <c r="J41" s="16" t="n"/>
      <c r="K41" s="16" t="n"/>
      <c r="L41" s="16" t="n"/>
      <c r="M41" s="16" t="n"/>
      <c r="N41" s="16" t="n"/>
    </row>
    <row r="42">
      <c r="A42" s="16" t="n"/>
      <c r="B42" s="16" t="n"/>
      <c r="C42" s="30" t="n"/>
      <c r="D42" s="16" t="n"/>
      <c r="E42" s="16" t="n"/>
      <c r="F42" s="30" t="n"/>
      <c r="G42" s="16" t="n"/>
      <c r="H42" s="30" t="n"/>
      <c r="I42" s="16" t="n"/>
      <c r="J42" s="16" t="n"/>
      <c r="K42" s="16" t="n"/>
      <c r="L42" s="16" t="n"/>
      <c r="M42" s="16" t="n"/>
      <c r="N42" s="16" t="n"/>
    </row>
    <row r="43">
      <c r="A43" s="16" t="n"/>
      <c r="B43" s="16" t="n"/>
      <c r="C43" s="30" t="n"/>
      <c r="D43" s="16" t="n"/>
      <c r="E43" s="16" t="n"/>
      <c r="F43" s="30" t="n"/>
      <c r="G43" s="16" t="n"/>
      <c r="H43" s="30" t="n"/>
      <c r="I43" s="16" t="n"/>
      <c r="J43" s="16" t="n"/>
      <c r="K43" s="16" t="n"/>
      <c r="L43" s="16" t="n"/>
      <c r="M43" s="16" t="n"/>
      <c r="N43" s="16" t="n"/>
    </row>
    <row r="44">
      <c r="A44" s="16" t="n"/>
      <c r="B44" s="16" t="n"/>
      <c r="C44" s="30" t="n"/>
      <c r="D44" s="16" t="n"/>
      <c r="E44" s="16" t="n"/>
      <c r="F44" s="30" t="n"/>
      <c r="G44" s="16" t="n"/>
      <c r="H44" s="30" t="n"/>
      <c r="I44" s="16" t="n"/>
      <c r="J44" s="16" t="n"/>
      <c r="K44" s="16" t="n"/>
      <c r="L44" s="16" t="n"/>
      <c r="M44" s="16" t="n"/>
      <c r="N44" s="16" t="n"/>
    </row>
    <row r="45">
      <c r="A45" s="16" t="n"/>
      <c r="B45" s="16" t="n"/>
      <c r="C45" s="30" t="n"/>
      <c r="D45" s="16" t="n"/>
      <c r="E45" s="16" t="n"/>
      <c r="F45" s="30" t="n"/>
      <c r="G45" s="16" t="n"/>
      <c r="H45" s="30" t="n"/>
      <c r="I45" s="16" t="n"/>
      <c r="J45" s="16" t="n"/>
      <c r="K45" s="16" t="n"/>
      <c r="L45" s="16" t="n"/>
      <c r="M45" s="16" t="n"/>
      <c r="N45" s="16" t="n"/>
    </row>
    <row r="46">
      <c r="A46" s="16" t="n"/>
      <c r="B46" s="16" t="n"/>
      <c r="C46" s="30" t="n"/>
      <c r="D46" s="16" t="n"/>
      <c r="E46" s="16" t="n"/>
      <c r="F46" s="30" t="n"/>
      <c r="G46" s="16" t="n"/>
      <c r="H46" s="30" t="n"/>
      <c r="I46" s="16" t="n"/>
      <c r="J46" s="16" t="n"/>
      <c r="K46" s="16" t="n"/>
      <c r="L46" s="16" t="n"/>
      <c r="M46" s="16" t="n"/>
      <c r="N46" s="16" t="n"/>
    </row>
    <row r="47">
      <c r="A47" s="16" t="n"/>
      <c r="B47" s="16" t="n"/>
      <c r="C47" s="30" t="n"/>
      <c r="D47" s="16" t="n"/>
      <c r="E47" s="16" t="n"/>
      <c r="F47" s="30" t="n"/>
      <c r="G47" s="16" t="n"/>
      <c r="H47" s="30" t="n"/>
      <c r="I47" s="16" t="n"/>
      <c r="J47" s="16" t="n"/>
      <c r="K47" s="16" t="n"/>
      <c r="L47" s="16" t="n"/>
      <c r="M47" s="16" t="n"/>
      <c r="N47" s="16" t="n"/>
    </row>
    <row r="48">
      <c r="A48" s="16" t="n"/>
      <c r="B48" s="16" t="n"/>
      <c r="C48" s="30" t="n"/>
      <c r="D48" s="16" t="n"/>
      <c r="E48" s="16" t="n"/>
      <c r="F48" s="30" t="n"/>
      <c r="G48" s="16" t="n"/>
      <c r="H48" s="30" t="n"/>
      <c r="I48" s="16" t="n"/>
      <c r="J48" s="16" t="n"/>
      <c r="K48" s="16" t="n"/>
      <c r="L48" s="16" t="n"/>
      <c r="M48" s="16" t="n"/>
      <c r="N48" s="16" t="n"/>
    </row>
    <row r="49">
      <c r="A49" s="16" t="n"/>
      <c r="B49" s="16" t="n"/>
      <c r="C49" s="30" t="n"/>
      <c r="D49" s="16" t="n"/>
      <c r="E49" s="16" t="n"/>
      <c r="F49" s="30" t="n"/>
      <c r="G49" s="16" t="n"/>
      <c r="H49" s="30" t="n"/>
      <c r="I49" s="16" t="n"/>
      <c r="J49" s="16" t="n"/>
      <c r="K49" s="16" t="n"/>
      <c r="L49" s="16" t="n"/>
      <c r="M49" s="16" t="n"/>
      <c r="N49" s="16" t="n"/>
    </row>
    <row r="50">
      <c r="A50" s="16" t="n"/>
      <c r="B50" s="16" t="n"/>
      <c r="C50" s="30" t="n"/>
      <c r="D50" s="16" t="n"/>
      <c r="E50" s="16" t="n"/>
      <c r="F50" s="30" t="n"/>
      <c r="G50" s="16" t="n"/>
      <c r="H50" s="30" t="n"/>
      <c r="I50" s="16" t="n"/>
      <c r="J50" s="16" t="n"/>
      <c r="K50" s="16" t="n"/>
      <c r="L50" s="16" t="n"/>
      <c r="M50" s="16" t="n"/>
      <c r="N50" s="16" t="n"/>
    </row>
    <row r="51">
      <c r="A51" s="16" t="n"/>
      <c r="B51" s="16" t="n"/>
      <c r="C51" s="30" t="n"/>
      <c r="D51" s="16" t="n"/>
      <c r="E51" s="16" t="n"/>
      <c r="F51" s="30" t="n"/>
      <c r="G51" s="16" t="n"/>
      <c r="H51" s="30" t="n"/>
      <c r="I51" s="16" t="n"/>
      <c r="J51" s="16" t="n"/>
      <c r="K51" s="16" t="n"/>
      <c r="L51" s="16" t="n"/>
      <c r="M51" s="16" t="n"/>
      <c r="N51" s="16" t="n"/>
    </row>
    <row r="52">
      <c r="A52" s="16" t="n"/>
      <c r="B52" s="16" t="n"/>
      <c r="C52" s="30" t="n"/>
      <c r="D52" s="16" t="n"/>
      <c r="E52" s="16" t="n"/>
      <c r="F52" s="30" t="n"/>
      <c r="G52" s="16" t="n"/>
      <c r="H52" s="30" t="n"/>
      <c r="I52" s="16" t="n"/>
      <c r="J52" s="16" t="n"/>
      <c r="K52" s="16" t="n"/>
      <c r="L52" s="16" t="n"/>
      <c r="M52" s="16" t="n"/>
      <c r="N52" s="16" t="n"/>
    </row>
    <row r="53">
      <c r="A53" s="16" t="n"/>
      <c r="B53" s="16" t="n"/>
      <c r="C53" s="30" t="n"/>
      <c r="D53" s="16" t="n"/>
      <c r="E53" s="16" t="n"/>
      <c r="F53" s="30" t="n"/>
      <c r="G53" s="16" t="n"/>
      <c r="H53" s="30" t="n"/>
      <c r="I53" s="16" t="n"/>
      <c r="J53" s="16" t="n"/>
      <c r="K53" s="16" t="n"/>
      <c r="L53" s="16" t="n"/>
      <c r="M53" s="16" t="n"/>
      <c r="N53" s="16" t="n"/>
    </row>
    <row r="54">
      <c r="A54" s="16" t="n"/>
      <c r="B54" s="16" t="n"/>
      <c r="C54" s="30" t="n"/>
      <c r="D54" s="16" t="n"/>
      <c r="E54" s="16" t="n"/>
      <c r="F54" s="30" t="n"/>
      <c r="G54" s="16" t="n"/>
      <c r="H54" s="30" t="n"/>
      <c r="I54" s="16" t="n"/>
      <c r="J54" s="16" t="n"/>
      <c r="K54" s="16" t="n"/>
      <c r="L54" s="16" t="n"/>
      <c r="M54" s="16" t="n"/>
      <c r="N54" s="16" t="n"/>
    </row>
    <row r="55">
      <c r="A55" s="16" t="n"/>
      <c r="B55" s="16" t="n"/>
      <c r="C55" s="30" t="n"/>
      <c r="D55" s="16" t="n"/>
      <c r="E55" s="16" t="n"/>
      <c r="F55" s="30" t="n"/>
      <c r="G55" s="16" t="n"/>
      <c r="H55" s="30" t="n"/>
      <c r="I55" s="16" t="n"/>
      <c r="J55" s="16" t="n"/>
      <c r="K55" s="16" t="n"/>
      <c r="L55" s="16" t="n"/>
      <c r="M55" s="16" t="n"/>
      <c r="N55" s="16" t="n"/>
    </row>
    <row r="56">
      <c r="A56" s="16" t="n"/>
      <c r="B56" s="16" t="n"/>
      <c r="C56" s="30" t="n"/>
      <c r="D56" s="16" t="n"/>
      <c r="E56" s="16" t="n"/>
      <c r="F56" s="30" t="n"/>
      <c r="G56" s="16" t="n"/>
      <c r="H56" s="30" t="n"/>
      <c r="I56" s="16" t="n"/>
      <c r="J56" s="16" t="n"/>
      <c r="K56" s="16" t="n"/>
      <c r="L56" s="16" t="n"/>
      <c r="M56" s="16" t="n"/>
      <c r="N56" s="16" t="n"/>
    </row>
    <row r="57">
      <c r="A57" s="16" t="n"/>
      <c r="B57" s="16" t="n"/>
      <c r="C57" s="30" t="n"/>
      <c r="D57" s="16" t="n"/>
      <c r="E57" s="16" t="n"/>
      <c r="F57" s="30" t="n"/>
      <c r="G57" s="16" t="n"/>
      <c r="H57" s="30" t="n"/>
      <c r="I57" s="16" t="n"/>
      <c r="J57" s="16" t="n"/>
      <c r="K57" s="16" t="n"/>
      <c r="L57" s="16" t="n"/>
      <c r="M57" s="16" t="n"/>
      <c r="N57" s="16" t="n"/>
    </row>
    <row r="58">
      <c r="A58" s="16" t="n"/>
      <c r="B58" s="16" t="n"/>
      <c r="C58" s="30" t="n"/>
      <c r="D58" s="16" t="n"/>
      <c r="E58" s="16" t="n"/>
      <c r="F58" s="30" t="n"/>
      <c r="G58" s="16" t="n"/>
      <c r="H58" s="30" t="n"/>
      <c r="I58" s="16" t="n"/>
      <c r="J58" s="16" t="n"/>
      <c r="K58" s="16" t="n"/>
      <c r="L58" s="16" t="n"/>
      <c r="M58" s="16" t="n"/>
      <c r="N58" s="16" t="n"/>
    </row>
    <row r="59">
      <c r="A59" s="16" t="n"/>
      <c r="B59" s="16" t="n"/>
      <c r="C59" s="30" t="n"/>
      <c r="D59" s="16" t="n"/>
      <c r="E59" s="16" t="n"/>
      <c r="F59" s="30" t="n"/>
      <c r="G59" s="16" t="n"/>
      <c r="H59" s="30" t="n"/>
      <c r="I59" s="16" t="n"/>
      <c r="J59" s="16" t="n"/>
      <c r="K59" s="16" t="n"/>
      <c r="L59" s="16" t="n"/>
      <c r="M59" s="16" t="n"/>
      <c r="N59" s="16" t="n"/>
    </row>
    <row r="60">
      <c r="A60" s="16" t="n"/>
      <c r="B60" s="16" t="n"/>
      <c r="C60" s="30" t="n"/>
      <c r="D60" s="16" t="n"/>
      <c r="E60" s="16" t="n"/>
      <c r="F60" s="30" t="n"/>
      <c r="G60" s="16" t="n"/>
      <c r="H60" s="30" t="n"/>
      <c r="I60" s="16" t="n"/>
      <c r="J60" s="16" t="n"/>
      <c r="K60" s="16" t="n"/>
      <c r="L60" s="16" t="n"/>
      <c r="M60" s="16" t="n"/>
      <c r="N60" s="16" t="n"/>
    </row>
    <row r="61">
      <c r="A61" s="16" t="n"/>
      <c r="B61" s="16" t="n"/>
      <c r="C61" s="30" t="n"/>
      <c r="D61" s="16" t="n"/>
      <c r="E61" s="16" t="n"/>
      <c r="F61" s="30" t="n"/>
      <c r="G61" s="16" t="n"/>
      <c r="H61" s="30" t="n"/>
      <c r="I61" s="16" t="n"/>
      <c r="J61" s="16" t="n"/>
      <c r="K61" s="16" t="n"/>
      <c r="L61" s="16" t="n"/>
      <c r="M61" s="16" t="n"/>
      <c r="N61" s="16" t="n"/>
    </row>
    <row r="62">
      <c r="A62" s="16" t="n"/>
      <c r="B62" s="16" t="n"/>
      <c r="C62" s="30" t="n"/>
      <c r="D62" s="16" t="n"/>
      <c r="E62" s="16" t="n"/>
      <c r="F62" s="30" t="n"/>
      <c r="G62" s="16" t="n"/>
      <c r="H62" s="30" t="n"/>
      <c r="I62" s="16" t="n"/>
      <c r="J62" s="16" t="n"/>
      <c r="K62" s="16" t="n"/>
      <c r="L62" s="16" t="n"/>
      <c r="M62" s="16" t="n"/>
      <c r="N62" s="16" t="n"/>
    </row>
    <row r="63">
      <c r="A63" s="16" t="n"/>
      <c r="B63" s="16" t="n"/>
      <c r="C63" s="30" t="n"/>
      <c r="D63" s="16" t="n"/>
      <c r="E63" s="16" t="n"/>
      <c r="F63" s="30" t="n"/>
      <c r="G63" s="16" t="n"/>
      <c r="H63" s="30" t="n"/>
      <c r="I63" s="16" t="n"/>
      <c r="J63" s="16" t="n"/>
      <c r="K63" s="16" t="n"/>
      <c r="L63" s="16" t="n"/>
      <c r="M63" s="16" t="n"/>
      <c r="N63" s="16" t="n"/>
    </row>
    <row r="64">
      <c r="A64" s="16" t="n"/>
      <c r="B64" s="16" t="n"/>
      <c r="C64" s="30" t="n"/>
      <c r="D64" s="16" t="n"/>
      <c r="E64" s="16" t="n"/>
      <c r="F64" s="30" t="n"/>
      <c r="G64" s="16" t="n"/>
      <c r="H64" s="30" t="n"/>
      <c r="I64" s="16" t="n"/>
      <c r="J64" s="16" t="n"/>
      <c r="K64" s="16" t="n"/>
      <c r="L64" s="16" t="n"/>
      <c r="M64" s="16" t="n"/>
      <c r="N64" s="16" t="n"/>
    </row>
    <row r="65">
      <c r="A65" s="16" t="n"/>
      <c r="B65" s="16" t="n"/>
      <c r="C65" s="30" t="n"/>
      <c r="D65" s="16" t="n"/>
      <c r="E65" s="16" t="n"/>
      <c r="F65" s="30" t="n"/>
      <c r="G65" s="16" t="n"/>
      <c r="H65" s="30" t="n"/>
      <c r="I65" s="16" t="n"/>
      <c r="J65" s="16" t="n"/>
      <c r="K65" s="16" t="n"/>
      <c r="L65" s="16" t="n"/>
      <c r="M65" s="16" t="n"/>
      <c r="N65" s="16" t="n"/>
    </row>
    <row r="66">
      <c r="A66" s="16" t="n"/>
      <c r="B66" s="16" t="n"/>
      <c r="C66" s="30" t="n"/>
      <c r="D66" s="16" t="n"/>
      <c r="E66" s="16" t="n"/>
      <c r="F66" s="30" t="n"/>
      <c r="G66" s="16" t="n"/>
      <c r="H66" s="30" t="n"/>
      <c r="I66" s="16" t="n"/>
      <c r="J66" s="16" t="n"/>
      <c r="K66" s="16" t="n"/>
      <c r="L66" s="16" t="n"/>
      <c r="M66" s="16" t="n"/>
      <c r="N66" s="16" t="n"/>
    </row>
    <row r="67">
      <c r="A67" s="16" t="n"/>
      <c r="B67" s="16" t="n"/>
      <c r="C67" s="30" t="n"/>
      <c r="D67" s="16" t="n"/>
      <c r="E67" s="16" t="n"/>
      <c r="F67" s="30" t="n"/>
      <c r="G67" s="16" t="n"/>
      <c r="H67" s="30" t="n"/>
      <c r="I67" s="16" t="n"/>
      <c r="J67" s="16" t="n"/>
      <c r="K67" s="16" t="n"/>
      <c r="L67" s="16" t="n"/>
      <c r="M67" s="16" t="n"/>
      <c r="N67" s="16" t="n"/>
    </row>
    <row r="68">
      <c r="A68" s="16" t="n"/>
      <c r="B68" s="16" t="n"/>
      <c r="C68" s="30" t="n"/>
      <c r="D68" s="16" t="n"/>
      <c r="E68" s="16" t="n"/>
      <c r="F68" s="30" t="n"/>
      <c r="G68" s="16" t="n"/>
      <c r="H68" s="30" t="n"/>
      <c r="I68" s="16" t="n"/>
      <c r="J68" s="16" t="n"/>
      <c r="K68" s="16" t="n"/>
      <c r="L68" s="16" t="n"/>
      <c r="M68" s="16" t="n"/>
      <c r="N68" s="16" t="n"/>
    </row>
    <row r="69">
      <c r="A69" s="16" t="n"/>
      <c r="B69" s="16" t="n"/>
      <c r="C69" s="30" t="n"/>
      <c r="D69" s="16" t="n"/>
      <c r="E69" s="16" t="n"/>
      <c r="F69" s="30" t="n"/>
      <c r="G69" s="16" t="n"/>
      <c r="H69" s="30" t="n"/>
      <c r="I69" s="16" t="n"/>
      <c r="J69" s="16" t="n"/>
      <c r="K69" s="16" t="n"/>
      <c r="L69" s="16" t="n"/>
      <c r="M69" s="16" t="n"/>
      <c r="N69" s="16" t="n"/>
    </row>
    <row r="70">
      <c r="A70" s="16" t="n"/>
      <c r="B70" s="16" t="n"/>
      <c r="C70" s="30" t="n"/>
      <c r="D70" s="16" t="n"/>
      <c r="E70" s="16" t="n"/>
      <c r="F70" s="30" t="n"/>
      <c r="G70" s="16" t="n"/>
      <c r="H70" s="30" t="n"/>
      <c r="I70" s="16" t="n"/>
      <c r="J70" s="16" t="n"/>
      <c r="K70" s="16" t="n"/>
      <c r="L70" s="16" t="n"/>
      <c r="M70" s="16" t="n"/>
      <c r="N70" s="16" t="n"/>
    </row>
    <row r="71">
      <c r="A71" s="16" t="n"/>
      <c r="B71" s="16" t="n"/>
      <c r="C71" s="30" t="n"/>
      <c r="D71" s="16" t="n"/>
      <c r="E71" s="16" t="n"/>
      <c r="F71" s="30" t="n"/>
      <c r="G71" s="16" t="n"/>
      <c r="H71" s="30" t="n"/>
      <c r="I71" s="16" t="n"/>
      <c r="J71" s="16" t="n"/>
      <c r="K71" s="16" t="n"/>
      <c r="L71" s="16" t="n"/>
      <c r="M71" s="16" t="n"/>
      <c r="N71" s="16" t="n"/>
    </row>
    <row r="72">
      <c r="A72" s="16" t="n"/>
      <c r="B72" s="16" t="n"/>
      <c r="C72" s="30" t="n"/>
      <c r="D72" s="16" t="n"/>
      <c r="E72" s="16" t="n"/>
      <c r="F72" s="30" t="n"/>
      <c r="G72" s="16" t="n"/>
      <c r="H72" s="30" t="n"/>
      <c r="I72" s="16" t="n"/>
      <c r="J72" s="16" t="n"/>
      <c r="K72" s="16" t="n"/>
      <c r="L72" s="16" t="n"/>
      <c r="M72" s="16" t="n"/>
      <c r="N72" s="16" t="n"/>
    </row>
    <row r="73">
      <c r="A73" s="16" t="n"/>
      <c r="B73" s="16" t="n"/>
      <c r="C73" s="30" t="n"/>
      <c r="D73" s="16" t="n"/>
      <c r="E73" s="16" t="n"/>
      <c r="F73" s="30" t="n"/>
      <c r="G73" s="16" t="n"/>
      <c r="H73" s="30" t="n"/>
      <c r="I73" s="16" t="n"/>
      <c r="J73" s="16" t="n"/>
      <c r="K73" s="16" t="n"/>
      <c r="L73" s="16" t="n"/>
      <c r="M73" s="16" t="n"/>
      <c r="N73" s="16" t="n"/>
    </row>
    <row r="74">
      <c r="A74" s="16" t="n"/>
      <c r="B74" s="16" t="n"/>
      <c r="C74" s="30" t="n"/>
      <c r="D74" s="16" t="n"/>
      <c r="E74" s="16" t="n"/>
      <c r="F74" s="30" t="n"/>
      <c r="G74" s="16" t="n"/>
      <c r="H74" s="30" t="n"/>
      <c r="I74" s="16" t="n"/>
      <c r="J74" s="16" t="n"/>
      <c r="K74" s="16" t="n"/>
      <c r="L74" s="16" t="n"/>
      <c r="M74" s="16" t="n"/>
      <c r="N74" s="16" t="n"/>
    </row>
    <row r="75">
      <c r="A75" s="16" t="n"/>
      <c r="B75" s="16" t="n"/>
      <c r="C75" s="30" t="n"/>
      <c r="D75" s="16" t="n"/>
      <c r="E75" s="16" t="n"/>
      <c r="F75" s="30" t="n"/>
      <c r="G75" s="16" t="n"/>
      <c r="H75" s="30" t="n"/>
      <c r="I75" s="16" t="n"/>
      <c r="J75" s="16" t="n"/>
      <c r="K75" s="16" t="n"/>
      <c r="L75" s="16" t="n"/>
      <c r="M75" s="16" t="n"/>
      <c r="N75" s="16" t="n"/>
    </row>
    <row r="76">
      <c r="A76" s="16" t="n"/>
      <c r="B76" s="16" t="n"/>
      <c r="C76" s="30" t="n"/>
      <c r="D76" s="16" t="n"/>
      <c r="E76" s="16" t="n"/>
      <c r="F76" s="30" t="n"/>
      <c r="G76" s="16" t="n"/>
      <c r="H76" s="30" t="n"/>
      <c r="I76" s="16" t="n"/>
      <c r="J76" s="16" t="n"/>
      <c r="K76" s="16" t="n"/>
      <c r="L76" s="16" t="n"/>
      <c r="M76" s="16" t="n"/>
      <c r="N76" s="16" t="n"/>
    </row>
    <row r="77">
      <c r="A77" s="16" t="n"/>
      <c r="B77" s="16" t="n"/>
      <c r="C77" s="30" t="n"/>
      <c r="D77" s="16" t="n"/>
      <c r="E77" s="16" t="n"/>
      <c r="F77" s="30" t="n"/>
      <c r="G77" s="16" t="n"/>
      <c r="H77" s="30" t="n"/>
      <c r="I77" s="16" t="n"/>
      <c r="J77" s="16" t="n"/>
      <c r="K77" s="16" t="n"/>
      <c r="L77" s="16" t="n"/>
      <c r="M77" s="16" t="n"/>
      <c r="N77" s="16" t="n"/>
    </row>
    <row r="78">
      <c r="A78" s="16" t="n"/>
      <c r="B78" s="16" t="n"/>
      <c r="C78" s="30" t="n"/>
      <c r="D78" s="16" t="n"/>
      <c r="E78" s="16" t="n"/>
      <c r="F78" s="30" t="n"/>
      <c r="G78" s="16" t="n"/>
      <c r="H78" s="30" t="n"/>
      <c r="I78" s="16" t="n"/>
      <c r="J78" s="16" t="n"/>
      <c r="K78" s="16" t="n"/>
      <c r="L78" s="16" t="n"/>
      <c r="M78" s="16" t="n"/>
      <c r="N78" s="16" t="n"/>
    </row>
    <row r="79">
      <c r="A79" s="16" t="n"/>
      <c r="B79" s="16" t="n"/>
      <c r="C79" s="30" t="n"/>
      <c r="D79" s="16" t="n"/>
      <c r="E79" s="16" t="n"/>
      <c r="F79" s="30" t="n"/>
      <c r="G79" s="16" t="n"/>
      <c r="H79" s="30" t="n"/>
      <c r="I79" s="16" t="n"/>
      <c r="J79" s="16" t="n"/>
      <c r="K79" s="16" t="n"/>
      <c r="L79" s="16" t="n"/>
      <c r="M79" s="16" t="n"/>
      <c r="N79" s="16" t="n"/>
    </row>
    <row r="80">
      <c r="A80" s="16" t="n"/>
      <c r="B80" s="16" t="n"/>
      <c r="C80" s="30" t="n"/>
      <c r="D80" s="16" t="n"/>
      <c r="E80" s="16" t="n"/>
      <c r="F80" s="30" t="n"/>
      <c r="G80" s="16" t="n"/>
      <c r="H80" s="30" t="n"/>
      <c r="I80" s="16" t="n"/>
      <c r="J80" s="16" t="n"/>
      <c r="K80" s="16" t="n"/>
      <c r="L80" s="16" t="n"/>
      <c r="M80" s="16" t="n"/>
      <c r="N80" s="16" t="n"/>
    </row>
    <row r="81">
      <c r="A81" s="16" t="n"/>
      <c r="B81" s="16" t="n"/>
      <c r="C81" s="30" t="n"/>
      <c r="D81" s="16" t="n"/>
      <c r="E81" s="16" t="n"/>
      <c r="F81" s="30" t="n"/>
      <c r="G81" s="16" t="n"/>
      <c r="H81" s="30" t="n"/>
      <c r="I81" s="16" t="n"/>
      <c r="J81" s="16" t="n"/>
      <c r="K81" s="16" t="n"/>
      <c r="L81" s="16" t="n"/>
      <c r="M81" s="16" t="n"/>
      <c r="N81" s="16" t="n"/>
    </row>
    <row r="82">
      <c r="A82" s="16" t="n"/>
      <c r="B82" s="16" t="n"/>
      <c r="C82" s="30" t="n"/>
      <c r="D82" s="16" t="n"/>
      <c r="E82" s="16" t="n"/>
      <c r="F82" s="30" t="n"/>
      <c r="G82" s="16" t="n"/>
      <c r="H82" s="30" t="n"/>
      <c r="I82" s="16" t="n"/>
      <c r="J82" s="16" t="n"/>
      <c r="K82" s="16" t="n"/>
      <c r="L82" s="16" t="n"/>
      <c r="M82" s="16" t="n"/>
      <c r="N82" s="16" t="n"/>
    </row>
    <row r="83">
      <c r="A83" s="16" t="n"/>
      <c r="B83" s="16" t="n"/>
      <c r="C83" s="30" t="n"/>
      <c r="D83" s="16" t="n"/>
      <c r="E83" s="16" t="n"/>
      <c r="F83" s="30" t="n"/>
      <c r="G83" s="16" t="n"/>
      <c r="H83" s="30" t="n"/>
      <c r="I83" s="16" t="n"/>
      <c r="J83" s="16" t="n"/>
      <c r="K83" s="16" t="n"/>
      <c r="L83" s="16" t="n"/>
      <c r="M83" s="16" t="n"/>
      <c r="N83" s="16" t="n"/>
    </row>
    <row r="84">
      <c r="A84" s="16" t="n"/>
      <c r="B84" s="16" t="n"/>
      <c r="C84" s="30" t="n"/>
      <c r="D84" s="16" t="n"/>
      <c r="E84" s="16" t="n"/>
      <c r="F84" s="30" t="n"/>
      <c r="G84" s="16" t="n"/>
      <c r="H84" s="30" t="n"/>
      <c r="I84" s="16" t="n"/>
      <c r="J84" s="16" t="n"/>
      <c r="K84" s="16" t="n"/>
      <c r="L84" s="16" t="n"/>
      <c r="M84" s="16" t="n"/>
      <c r="N84" s="16" t="n"/>
    </row>
    <row r="85">
      <c r="A85" s="16" t="n"/>
      <c r="B85" s="16" t="n"/>
      <c r="C85" s="30" t="n"/>
      <c r="D85" s="16" t="n"/>
      <c r="E85" s="16" t="n"/>
      <c r="F85" s="30" t="n"/>
      <c r="G85" s="16" t="n"/>
      <c r="H85" s="30" t="n"/>
      <c r="I85" s="16" t="n"/>
      <c r="J85" s="16" t="n"/>
      <c r="K85" s="16" t="n"/>
      <c r="L85" s="16" t="n"/>
      <c r="M85" s="16" t="n"/>
      <c r="N85" s="16" t="n"/>
    </row>
    <row r="86">
      <c r="A86" s="16" t="n"/>
      <c r="B86" s="16" t="n"/>
      <c r="C86" s="30" t="n"/>
      <c r="D86" s="16" t="n"/>
      <c r="E86" s="16" t="n"/>
      <c r="F86" s="30" t="n"/>
      <c r="G86" s="16" t="n"/>
      <c r="H86" s="30" t="n"/>
      <c r="I86" s="16" t="n"/>
      <c r="J86" s="16" t="n"/>
      <c r="K86" s="16" t="n"/>
      <c r="L86" s="16" t="n"/>
      <c r="M86" s="16" t="n"/>
      <c r="N86" s="16" t="n"/>
    </row>
    <row r="87">
      <c r="A87" s="16" t="n"/>
      <c r="B87" s="16" t="n"/>
      <c r="C87" s="30" t="n"/>
      <c r="D87" s="16" t="n"/>
      <c r="E87" s="16" t="n"/>
      <c r="F87" s="30" t="n"/>
      <c r="G87" s="16" t="n"/>
      <c r="H87" s="30" t="n"/>
      <c r="I87" s="16" t="n"/>
      <c r="J87" s="16" t="n"/>
      <c r="K87" s="16" t="n"/>
      <c r="L87" s="16" t="n"/>
      <c r="M87" s="16" t="n"/>
      <c r="N87" s="16" t="n"/>
    </row>
    <row r="88">
      <c r="A88" s="16" t="n"/>
      <c r="B88" s="16" t="n"/>
      <c r="C88" s="30" t="n"/>
      <c r="D88" s="16" t="n"/>
      <c r="E88" s="16" t="n"/>
      <c r="F88" s="30" t="n"/>
      <c r="G88" s="16" t="n"/>
      <c r="H88" s="30" t="n"/>
      <c r="I88" s="16" t="n"/>
      <c r="J88" s="16" t="n"/>
      <c r="K88" s="16" t="n"/>
      <c r="L88" s="16" t="n"/>
      <c r="M88" s="16" t="n"/>
      <c r="N88" s="16" t="n"/>
    </row>
    <row r="89">
      <c r="A89" s="16" t="n"/>
      <c r="B89" s="16" t="n"/>
      <c r="C89" s="30" t="n"/>
      <c r="D89" s="16" t="n"/>
      <c r="E89" s="16" t="n"/>
      <c r="F89" s="30" t="n"/>
      <c r="G89" s="16" t="n"/>
      <c r="H89" s="30" t="n"/>
      <c r="I89" s="16" t="n"/>
      <c r="J89" s="16" t="n"/>
      <c r="K89" s="16" t="n"/>
      <c r="L89" s="16" t="n"/>
      <c r="M89" s="16" t="n"/>
      <c r="N89" s="16" t="n"/>
    </row>
    <row r="90">
      <c r="A90" s="16" t="n"/>
      <c r="B90" s="16" t="n"/>
      <c r="C90" s="30" t="n"/>
      <c r="D90" s="16" t="n"/>
      <c r="E90" s="16" t="n"/>
      <c r="F90" s="30" t="n"/>
      <c r="G90" s="16" t="n"/>
      <c r="H90" s="30" t="n"/>
      <c r="I90" s="16" t="n"/>
      <c r="J90" s="16" t="n"/>
      <c r="K90" s="16" t="n"/>
      <c r="L90" s="16" t="n"/>
      <c r="M90" s="16" t="n"/>
      <c r="N90" s="16" t="n"/>
    </row>
    <row r="91">
      <c r="A91" s="16" t="n"/>
      <c r="B91" s="16" t="n"/>
      <c r="C91" s="30" t="n"/>
      <c r="D91" s="16" t="n"/>
      <c r="E91" s="16" t="n"/>
      <c r="F91" s="30" t="n"/>
      <c r="G91" s="16" t="n"/>
      <c r="H91" s="30" t="n"/>
      <c r="I91" s="16" t="n"/>
      <c r="J91" s="16" t="n"/>
      <c r="K91" s="16" t="n"/>
      <c r="L91" s="16" t="n"/>
      <c r="M91" s="16" t="n"/>
      <c r="N91" s="16" t="n"/>
    </row>
    <row r="92">
      <c r="A92" s="16" t="n"/>
      <c r="B92" s="16" t="n"/>
      <c r="C92" s="30" t="n"/>
      <c r="D92" s="16" t="n"/>
      <c r="E92" s="16" t="n"/>
      <c r="F92" s="30" t="n"/>
      <c r="G92" s="16" t="n"/>
      <c r="H92" s="30" t="n"/>
      <c r="I92" s="16" t="n"/>
      <c r="J92" s="16" t="n"/>
      <c r="K92" s="16" t="n"/>
      <c r="L92" s="16" t="n"/>
      <c r="M92" s="16" t="n"/>
      <c r="N92" s="16" t="n"/>
    </row>
    <row r="93">
      <c r="A93" s="16" t="n"/>
      <c r="B93" s="16" t="n"/>
      <c r="C93" s="30" t="n"/>
      <c r="D93" s="16" t="n"/>
      <c r="E93" s="16" t="n"/>
      <c r="F93" s="30" t="n"/>
      <c r="G93" s="16" t="n"/>
      <c r="H93" s="30" t="n"/>
      <c r="I93" s="16" t="n"/>
      <c r="J93" s="16" t="n"/>
      <c r="K93" s="16" t="n"/>
      <c r="L93" s="16" t="n"/>
      <c r="M93" s="16" t="n"/>
      <c r="N93" s="16" t="n"/>
    </row>
    <row r="94">
      <c r="A94" s="16" t="n"/>
      <c r="B94" s="16" t="n"/>
      <c r="C94" s="30" t="n"/>
      <c r="D94" s="16" t="n"/>
      <c r="E94" s="16" t="n"/>
      <c r="F94" s="30" t="n"/>
      <c r="G94" s="16" t="n"/>
      <c r="H94" s="30" t="n"/>
      <c r="I94" s="16" t="n"/>
      <c r="J94" s="16" t="n"/>
      <c r="K94" s="16" t="n"/>
      <c r="L94" s="16" t="n"/>
      <c r="M94" s="16" t="n"/>
      <c r="N94" s="16" t="n"/>
    </row>
    <row r="95">
      <c r="A95" s="16" t="n"/>
      <c r="B95" s="16" t="n"/>
      <c r="C95" s="30" t="n"/>
      <c r="D95" s="16" t="n"/>
      <c r="E95" s="16" t="n"/>
      <c r="F95" s="30" t="n"/>
      <c r="G95" s="16" t="n"/>
      <c r="H95" s="30" t="n"/>
      <c r="I95" s="16" t="n"/>
      <c r="J95" s="16" t="n"/>
      <c r="K95" s="16" t="n"/>
      <c r="L95" s="16" t="n"/>
      <c r="M95" s="16" t="n"/>
      <c r="N95" s="16" t="n"/>
    </row>
    <row r="96">
      <c r="A96" s="16" t="n"/>
      <c r="B96" s="16" t="n"/>
      <c r="C96" s="30" t="n"/>
      <c r="D96" s="16" t="n"/>
      <c r="E96" s="16" t="n"/>
      <c r="F96" s="30" t="n"/>
      <c r="G96" s="16" t="n"/>
      <c r="H96" s="30" t="n"/>
      <c r="I96" s="16" t="n"/>
      <c r="J96" s="16" t="n"/>
      <c r="K96" s="16" t="n"/>
      <c r="L96" s="16" t="n"/>
      <c r="M96" s="16" t="n"/>
      <c r="N96" s="16" t="n"/>
    </row>
    <row r="97">
      <c r="A97" s="16" t="n"/>
      <c r="B97" s="16" t="n"/>
      <c r="C97" s="30" t="n"/>
      <c r="D97" s="16" t="n"/>
      <c r="E97" s="16" t="n"/>
      <c r="F97" s="30" t="n"/>
      <c r="G97" s="16" t="n"/>
      <c r="H97" s="30" t="n"/>
      <c r="I97" s="16" t="n"/>
      <c r="J97" s="16" t="n"/>
      <c r="K97" s="16" t="n"/>
      <c r="L97" s="16" t="n"/>
      <c r="M97" s="16" t="n"/>
      <c r="N97" s="16" t="n"/>
    </row>
    <row r="98">
      <c r="A98" s="16" t="n"/>
      <c r="B98" s="16" t="n"/>
      <c r="C98" s="30" t="n"/>
      <c r="D98" s="16" t="n"/>
      <c r="E98" s="16" t="n"/>
      <c r="F98" s="30" t="n"/>
      <c r="G98" s="16" t="n"/>
      <c r="H98" s="30" t="n"/>
      <c r="I98" s="16" t="n"/>
      <c r="J98" s="16" t="n"/>
      <c r="K98" s="16" t="n"/>
      <c r="L98" s="16" t="n"/>
      <c r="M98" s="16" t="n"/>
      <c r="N98" s="16" t="n"/>
    </row>
    <row r="99">
      <c r="A99" s="16" t="n"/>
      <c r="B99" s="16" t="n"/>
      <c r="C99" s="30" t="n"/>
      <c r="D99" s="16" t="n"/>
      <c r="E99" s="16" t="n"/>
      <c r="F99" s="30" t="n"/>
      <c r="G99" s="16" t="n"/>
      <c r="H99" s="30" t="n"/>
      <c r="I99" s="16" t="n"/>
      <c r="J99" s="16" t="n"/>
      <c r="K99" s="16" t="n"/>
      <c r="L99" s="16" t="n"/>
      <c r="M99" s="16" t="n"/>
      <c r="N99" s="16" t="n"/>
    </row>
    <row r="100">
      <c r="A100" s="16" t="n"/>
      <c r="B100" s="16" t="n"/>
      <c r="C100" s="30" t="n"/>
      <c r="D100" s="16" t="n"/>
      <c r="E100" s="16" t="n"/>
      <c r="F100" s="30" t="n"/>
      <c r="G100" s="16" t="n"/>
      <c r="H100" s="30" t="n"/>
      <c r="I100" s="16" t="n"/>
      <c r="J100" s="16" t="n"/>
      <c r="K100" s="16" t="n"/>
      <c r="L100" s="16" t="n"/>
      <c r="M100" s="16" t="n"/>
      <c r="N100" s="16" t="n"/>
    </row>
    <row r="101">
      <c r="A101" s="16" t="n"/>
      <c r="B101" s="16" t="n"/>
      <c r="C101" s="30" t="n"/>
      <c r="D101" s="16" t="n"/>
      <c r="E101" s="16" t="n"/>
      <c r="F101" s="30" t="n"/>
      <c r="G101" s="16" t="n"/>
      <c r="H101" s="30" t="n"/>
      <c r="I101" s="16" t="n"/>
      <c r="J101" s="16" t="n"/>
      <c r="K101" s="16" t="n"/>
      <c r="L101" s="16" t="n"/>
      <c r="M101" s="16" t="n"/>
      <c r="N101" s="16" t="n"/>
    </row>
    <row r="102">
      <c r="A102" s="16" t="n"/>
      <c r="B102" s="16" t="n"/>
      <c r="C102" s="30" t="n"/>
      <c r="D102" s="16" t="n"/>
      <c r="E102" s="16" t="n"/>
      <c r="F102" s="30" t="n"/>
      <c r="G102" s="16" t="n"/>
      <c r="H102" s="30" t="n"/>
      <c r="I102" s="16" t="n"/>
      <c r="J102" s="16" t="n"/>
      <c r="K102" s="16" t="n"/>
      <c r="L102" s="16" t="n"/>
      <c r="M102" s="16" t="n"/>
      <c r="N102" s="16" t="n"/>
    </row>
    <row r="103">
      <c r="A103" s="16" t="n"/>
      <c r="B103" s="16" t="n"/>
      <c r="C103" s="30" t="n"/>
      <c r="D103" s="16" t="n"/>
      <c r="E103" s="16" t="n"/>
      <c r="F103" s="30" t="n"/>
      <c r="G103" s="16" t="n"/>
      <c r="H103" s="30" t="n"/>
      <c r="I103" s="16" t="n"/>
      <c r="J103" s="16" t="n"/>
      <c r="K103" s="16" t="n"/>
      <c r="L103" s="16" t="n"/>
      <c r="M103" s="16" t="n"/>
      <c r="N103" s="16" t="n"/>
    </row>
    <row r="104">
      <c r="A104" s="16" t="n"/>
      <c r="B104" s="16" t="n"/>
      <c r="C104" s="30" t="n"/>
      <c r="D104" s="16" t="n"/>
      <c r="E104" s="16" t="n"/>
      <c r="F104" s="30" t="n"/>
      <c r="G104" s="16" t="n"/>
      <c r="H104" s="30" t="n"/>
      <c r="I104" s="16" t="n"/>
      <c r="J104" s="16" t="n"/>
      <c r="K104" s="16" t="n"/>
      <c r="L104" s="16" t="n"/>
      <c r="M104" s="16" t="n"/>
      <c r="N104" s="16" t="n"/>
    </row>
    <row r="105">
      <c r="A105" s="16" t="n"/>
      <c r="B105" s="16" t="n"/>
      <c r="C105" s="30" t="n"/>
      <c r="D105" s="16" t="n"/>
      <c r="E105" s="16" t="n"/>
      <c r="F105" s="30" t="n"/>
      <c r="G105" s="16" t="n"/>
      <c r="H105" s="30" t="n"/>
      <c r="I105" s="16" t="n"/>
      <c r="J105" s="16" t="n"/>
      <c r="K105" s="16" t="n"/>
      <c r="L105" s="16" t="n"/>
      <c r="M105" s="16" t="n"/>
      <c r="N105" s="16" t="n"/>
    </row>
    <row r="106">
      <c r="A106" s="16" t="n"/>
      <c r="B106" s="16" t="n"/>
      <c r="C106" s="30" t="n"/>
      <c r="D106" s="16" t="n"/>
      <c r="E106" s="16" t="n"/>
      <c r="F106" s="30" t="n"/>
      <c r="G106" s="16" t="n"/>
      <c r="H106" s="30" t="n"/>
      <c r="I106" s="16" t="n"/>
      <c r="J106" s="16" t="n"/>
      <c r="K106" s="16" t="n"/>
      <c r="L106" s="16" t="n"/>
      <c r="M106" s="16" t="n"/>
      <c r="N106" s="16" t="n"/>
    </row>
    <row r="107">
      <c r="A107" s="16" t="n"/>
      <c r="B107" s="16" t="n"/>
      <c r="C107" s="30" t="n"/>
      <c r="D107" s="16" t="n"/>
      <c r="E107" s="16" t="n"/>
      <c r="F107" s="30" t="n"/>
      <c r="G107" s="16" t="n"/>
      <c r="H107" s="30" t="n"/>
      <c r="I107" s="16" t="n"/>
      <c r="J107" s="16" t="n"/>
      <c r="K107" s="16" t="n"/>
      <c r="L107" s="16" t="n"/>
      <c r="M107" s="16" t="n"/>
      <c r="N107" s="16" t="n"/>
    </row>
    <row r="108">
      <c r="A108" s="16" t="n"/>
      <c r="B108" s="16" t="n"/>
      <c r="C108" s="30" t="n"/>
      <c r="D108" s="16" t="n"/>
      <c r="E108" s="16" t="n"/>
      <c r="F108" s="30" t="n"/>
      <c r="G108" s="16" t="n"/>
      <c r="H108" s="30" t="n"/>
      <c r="I108" s="16" t="n"/>
      <c r="J108" s="16" t="n"/>
      <c r="K108" s="16" t="n"/>
      <c r="L108" s="16" t="n"/>
      <c r="M108" s="16" t="n"/>
      <c r="N108" s="16" t="n"/>
    </row>
    <row r="109">
      <c r="A109" s="16" t="n"/>
      <c r="B109" s="16" t="n"/>
      <c r="C109" s="30" t="n"/>
      <c r="D109" s="16" t="n"/>
      <c r="E109" s="16" t="n"/>
      <c r="F109" s="30" t="n"/>
      <c r="G109" s="16" t="n"/>
      <c r="H109" s="30" t="n"/>
      <c r="I109" s="16" t="n"/>
      <c r="J109" s="16" t="n"/>
      <c r="K109" s="16" t="n"/>
      <c r="L109" s="16" t="n"/>
      <c r="M109" s="16" t="n"/>
      <c r="N109" s="16" t="n"/>
    </row>
    <row r="110">
      <c r="A110" s="16" t="n"/>
      <c r="B110" s="16" t="n"/>
      <c r="C110" s="30" t="n"/>
      <c r="D110" s="16" t="n"/>
      <c r="E110" s="16" t="n"/>
      <c r="F110" s="30" t="n"/>
      <c r="G110" s="16" t="n"/>
      <c r="H110" s="30" t="n"/>
      <c r="I110" s="16" t="n"/>
      <c r="J110" s="16" t="n"/>
      <c r="K110" s="16" t="n"/>
      <c r="L110" s="16" t="n"/>
      <c r="M110" s="16" t="n"/>
      <c r="N110" s="16" t="n"/>
    </row>
    <row r="111">
      <c r="A111" s="16" t="n"/>
      <c r="B111" s="16" t="n"/>
      <c r="C111" s="30" t="n"/>
      <c r="D111" s="16" t="n"/>
      <c r="E111" s="16" t="n"/>
      <c r="F111" s="30" t="n"/>
      <c r="G111" s="16" t="n"/>
      <c r="H111" s="30" t="n"/>
      <c r="I111" s="16" t="n"/>
      <c r="J111" s="16" t="n"/>
      <c r="K111" s="16" t="n"/>
      <c r="L111" s="16" t="n"/>
      <c r="M111" s="16" t="n"/>
      <c r="N111" s="16" t="n"/>
    </row>
    <row r="112">
      <c r="A112" s="16" t="n"/>
      <c r="B112" s="16" t="n"/>
      <c r="C112" s="30" t="n"/>
      <c r="D112" s="16" t="n"/>
      <c r="E112" s="16" t="n"/>
      <c r="F112" s="30" t="n"/>
      <c r="G112" s="16" t="n"/>
      <c r="H112" s="30" t="n"/>
      <c r="I112" s="16" t="n"/>
      <c r="J112" s="16" t="n"/>
      <c r="K112" s="16" t="n"/>
      <c r="L112" s="16" t="n"/>
      <c r="M112" s="16" t="n"/>
      <c r="N112" s="16" t="n"/>
    </row>
    <row r="113">
      <c r="A113" s="16" t="n"/>
      <c r="B113" s="16" t="n"/>
      <c r="C113" s="30" t="n"/>
      <c r="D113" s="16" t="n"/>
      <c r="E113" s="16" t="n"/>
      <c r="F113" s="30" t="n"/>
      <c r="G113" s="16" t="n"/>
      <c r="H113" s="30" t="n"/>
      <c r="I113" s="16" t="n"/>
      <c r="J113" s="16" t="n"/>
      <c r="K113" s="16" t="n"/>
      <c r="L113" s="16" t="n"/>
      <c r="M113" s="16" t="n"/>
      <c r="N113" s="16" t="n"/>
    </row>
    <row r="114">
      <c r="A114" s="16" t="n"/>
      <c r="B114" s="16" t="n"/>
      <c r="C114" s="30" t="n"/>
      <c r="D114" s="16" t="n"/>
      <c r="E114" s="16" t="n"/>
      <c r="F114" s="30" t="n"/>
      <c r="G114" s="16" t="n"/>
      <c r="H114" s="30" t="n"/>
      <c r="I114" s="16" t="n"/>
      <c r="J114" s="16" t="n"/>
      <c r="K114" s="16" t="n"/>
      <c r="L114" s="16" t="n"/>
      <c r="M114" s="16" t="n"/>
      <c r="N114" s="16" t="n"/>
    </row>
  </sheetData>
  <autoFilter ref="A14:N114"/>
  <mergeCells count="1">
    <mergeCell ref="A1:N1"/>
  </mergeCells>
  <dataValidations count="4">
    <dataValidation sqref="B4" showDropDown="0" showInputMessage="0" showErrorMessage="1" allowBlank="0" errorTitle="Check validity days" error="Enter a whole number from 1 through 365." type="whole" operator="between">
      <formula1>1</formula1>
      <formula2>365</formula2>
    </dataValidation>
    <dataValidation sqref="B5" showDropDown="0" showInputMessage="0" showErrorMessage="1" allowBlank="0" errorTitle="Check tax rate" error="Enter a decimal rate from 0 through 1." type="decimal" operator="between">
      <formula1>0</formula1>
      <formula2>1</formula2>
    </dataValidation>
    <dataValidation sqref="B6:B11" showDropDown="0" showInputMessage="0" showErrorMessage="1" allowBlank="0" errorTitle="Check the assumption" error="Enter a nonnegative number within the workbook limit." type="decimal" operator="between">
      <formula1>0</formula1>
      <formula2>1000000</formula2>
    </dataValidation>
    <dataValidation sqref="C15:C114 F15:F114 H15:H114" showDropDown="0" showInputMessage="0" showErrorMessage="1" allowBlank="0" errorTitle="Check the rate" error="Enter a nonnegative rate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2026-09-10T13:42:08Z</dcterms:created>
  <dcterms:modified xmlns:dcterms="http://purl.org/dc/terms/" xmlns:xsi="http://www.w3.org/2001/XMLSchema-instance" xsi:type="dcterms:W3CDTF">2026-09-10T13:42:09+00:00Z</dcterms:modified>
</cp:coreProperties>
</file>