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Contract Forecast" sheetId="3" state="visible" r:id="rId3"/>
  </sheets>
  <definedNames>
    <definedName name="_xlnm._FilterDatabase" localSheetId="2" hidden="1">'Contract Forecast'!$A$4:$AA$104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mm/dd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183B4E"/>
      <sz val="10"/>
    </font>
    <font>
      <name val="Aptos"/>
      <color rgb="001F292D"/>
      <sz val="10"/>
    </font>
    <font>
      <name val="Aptos"/>
      <b val="1"/>
      <color rgb="00FFFFFF"/>
      <sz val="10"/>
    </font>
    <font>
      <name val="Aptos"/>
      <color rgb="006B7471"/>
      <sz val="9"/>
    </font>
    <font>
      <name val="Aptos"/>
      <i val="1"/>
      <color rgb="00183B4E"/>
      <sz val="10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E8ECEB"/>
      </patternFill>
    </fill>
    <fill>
      <patternFill patternType="solid">
        <fgColor rgb="00FFFFFF"/>
      </patternFill>
    </fill>
    <fill>
      <patternFill patternType="solid">
        <fgColor rgb="00D56A4A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right" vertical="center"/>
    </xf>
    <xf numFmtId="10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165" fontId="3" fillId="7" borderId="1" applyAlignment="1" applyProtection="1" pivotButton="0" quotePrefix="0" xfId="0">
      <alignment horizontal="right" vertical="center"/>
      <protection locked="0" hidden="0"/>
    </xf>
    <xf numFmtId="0" fontId="2" fillId="5" borderId="1" applyAlignment="1" pivotButton="0" quotePrefix="0" xfId="0">
      <alignment horizontal="left" vertical="center"/>
    </xf>
    <xf numFmtId="9" fontId="3" fillId="7" borderId="1" applyAlignment="1" applyProtection="1" pivotButton="0" quotePrefix="0" xfId="0">
      <alignment horizontal="right" vertical="center"/>
      <protection locked="0" hidden="0"/>
    </xf>
    <xf numFmtId="1" fontId="3" fillId="7" borderId="1" applyAlignment="1" applyProtection="1" pivotButton="0" quotePrefix="0" xfId="0">
      <alignment horizontal="right" vertical="center"/>
      <protection locked="0" hidden="0"/>
    </xf>
    <xf numFmtId="0" fontId="2" fillId="4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3" fillId="7" borderId="1" applyAlignment="1" applyProtection="1" pivotButton="0" quotePrefix="0" xfId="0">
      <alignment horizontal="center" vertical="center"/>
      <protection locked="0" hidden="0"/>
    </xf>
    <xf numFmtId="0" fontId="3" fillId="7" borderId="1" applyAlignment="1" applyProtection="1" pivotButton="0" quotePrefix="0" xfId="0">
      <alignment horizontal="left" vertical="center" wrapText="1"/>
      <protection locked="0" hidden="0"/>
    </xf>
    <xf numFmtId="1" fontId="3" fillId="4" borderId="1" applyAlignment="1" pivotButton="0" quotePrefix="0" xfId="0">
      <alignment horizontal="center" vertical="center"/>
    </xf>
    <xf numFmtId="164" fontId="3" fillId="7" borderId="1" applyAlignment="1" applyProtection="1" pivotButton="0" quotePrefix="0" xfId="0">
      <alignment horizontal="right" vertical="center"/>
      <protection locked="0" hidden="0"/>
    </xf>
    <xf numFmtId="165" fontId="3" fillId="7" borderId="1" applyAlignment="1" applyProtection="1" pivotButton="0" quotePrefix="0" xfId="0">
      <alignment horizontal="center" vertical="center"/>
      <protection locked="0" hidden="0"/>
    </xf>
    <xf numFmtId="9" fontId="3" fillId="7" borderId="1" applyAlignment="1" applyProtection="1" pivotButton="0" quotePrefix="0" xfId="0">
      <alignment horizontal="center" vertical="center"/>
      <protection locked="0" hidden="0"/>
    </xf>
    <xf numFmtId="9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6">
    <dxf>
      <font>
        <name val="Aptos"/>
        <color rgb="001F292D"/>
        <sz val="10"/>
      </font>
      <fill>
        <patternFill patternType="solid">
          <fgColor rgb="00F4B183"/>
        </patternFill>
      </fill>
    </dxf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7F1D1D"/>
        <sz val="10"/>
      </font>
      <fill>
        <patternFill patternType="solid">
          <fgColor rgb="00F4CCCC"/>
        </patternFill>
      </fill>
    </dxf>
    <dxf>
      <font>
        <name val="Aptos"/>
        <color rgb="001F292D"/>
        <sz val="10"/>
      </font>
      <fill>
        <patternFill patternType="solid">
          <fgColor rgb="00FFF2CC"/>
        </patternFill>
      </fill>
    </dxf>
    <dxf>
      <font>
        <name val="Aptos"/>
        <color rgb="006B7471"/>
        <sz val="10"/>
      </font>
      <fill>
        <patternFill patternType="solid">
          <fgColor rgb="00E1E5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Expected Recurring Revenue by Month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'Summary'!B12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prstDash val="solid"/>
            </a:ln>
          </spPr>
          <cat>
            <numRef>
              <f>'Summary'!$A$13:$A$24</f>
            </numRef>
          </cat>
          <val>
            <numRef>
              <f>'Summary'!$B$13:$B$24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Forecast Month</a:t>
                </a:r>
              </a:p>
            </rich>
          </tx>
        </title>
        <numFmt formatCode="mm/yy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Expected Revenue ($)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</row>
      <rowOff>0</rowOff>
    </from>
    <ext cx="5472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D24"/>
  <sheetViews>
    <sheetView showGridLines="0" zoomScale="90" workbookViewId="0">
      <selection activeCell="A1" sqref="A1"/>
    </sheetView>
  </sheetViews>
  <sheetFormatPr baseColWidth="8" defaultRowHeight="15"/>
  <cols>
    <col width="38" customWidth="1" min="1" max="1"/>
    <col width="25" customWidth="1" min="2" max="2"/>
    <col width="35" customWidth="1" min="3" max="3"/>
    <col width="26" customWidth="1" min="4" max="4"/>
    <col width="3" customWidth="1" min="5" max="5"/>
  </cols>
  <sheetData>
    <row r="1" ht="28" customHeight="1">
      <c r="A1" s="1" t="inlineStr">
        <is>
          <t>Pest Control Recurring Revenue Forecast</t>
        </is>
      </c>
      <c r="B1" s="2" t="n"/>
      <c r="C1" s="2" t="n"/>
      <c r="D1" s="3" t="n"/>
    </row>
    <row r="2">
      <c r="A2" s="4" t="inlineStr">
        <is>
          <t>Expected Forecast Revenue</t>
        </is>
      </c>
      <c r="B2" s="5">
        <f>SUM('Contract Forecast'!$Z$5:$Z$104)</f>
        <v/>
      </c>
      <c r="C2" s="6" t="inlineStr">
        <is>
          <t>Planning Scope</t>
        </is>
      </c>
    </row>
    <row r="3">
      <c r="A3" s="7" t="inlineStr">
        <is>
          <t>Scheduled Revenue Before Retention</t>
        </is>
      </c>
      <c r="B3" s="5">
        <f>SUM('Contract Forecast'!$Y$5:$Y$104)</f>
        <v/>
      </c>
      <c r="C3" s="8" t="inlineStr">
        <is>
          <t>Recurring scheduled services only</t>
        </is>
      </c>
    </row>
    <row r="4">
      <c r="A4" s="4" t="inlineStr">
        <is>
          <t>Retention Exposure</t>
        </is>
      </c>
      <c r="B4" s="5">
        <f>SUM('Contract Forecast'!$AA$5:$AA$104)</f>
        <v/>
      </c>
      <c r="C4" s="9" t="inlineStr">
        <is>
          <t>Not a cash-receipts forecast</t>
        </is>
      </c>
    </row>
    <row r="5">
      <c r="A5" s="7" t="inlineStr">
        <is>
          <t>Valid Active Contracts</t>
        </is>
      </c>
      <c r="B5" s="10">
        <f>COUNTIFS('Contract Forecast'!$A$5:$A$104,"&lt;&gt;",'Contract Forecast'!$J$5:$J$104,"Active",'Contract Forecast'!$L$5:$L$104,"")</f>
        <v/>
      </c>
      <c r="C5" s="8" t="inlineStr">
        <is>
          <t>Excludes invoices and one-time sales</t>
        </is>
      </c>
    </row>
    <row r="6">
      <c r="A6" s="4" t="inlineStr">
        <is>
          <t>Renewals Due Within Watch Window</t>
        </is>
      </c>
      <c r="B6" s="10">
        <f>COUNTIFS('Contract Forecast'!$J$5:$J$104,"Active",'Contract Forecast'!$L$5:$L$104,"",'Contract Forecast'!$G$5:$G$104,"&gt;="&amp;Assumptions!$B$2,'Contract Forecast'!$G$5:$G$104,"&lt;="&amp;Assumptions!$B$2+Assumptions!$B$6)</f>
        <v/>
      </c>
      <c r="C6" s="9" t="inlineStr">
        <is>
          <t>Use fictional or authorized aliases</t>
        </is>
      </c>
    </row>
    <row r="7">
      <c r="A7" s="7" t="inlineStr">
        <is>
          <t>Overdue Renewals</t>
        </is>
      </c>
      <c r="B7" s="10">
        <f>COUNTIFS('Contract Forecast'!$J$5:$J$104,"Active",'Contract Forecast'!$L$5:$L$104,"",'Contract Forecast'!$G$5:$G$104,"&lt;"&amp;Assumptions!$B$2)</f>
        <v/>
      </c>
      <c r="C7" s="8" t="inlineStr">
        <is>
          <t>Do not enter sensitive operational details</t>
        </is>
      </c>
    </row>
    <row r="8">
      <c r="A8" s="4" t="inlineStr">
        <is>
          <t>Revenue-Weighted Retention</t>
        </is>
      </c>
      <c r="B8" s="11">
        <f>IFERROR(SUMPRODUCT('Contract Forecast'!$Y$5:$Y$104,'Contract Forecast'!$I$5:$I$104)/SUM('Contract Forecast'!$Y$5:$Y$104),"")</f>
        <v/>
      </c>
    </row>
    <row r="9">
      <c r="A9" s="7" t="inlineStr">
        <is>
          <t>Forecast Period</t>
        </is>
      </c>
      <c r="B9" s="12">
        <f>TEXT(Assumptions!$B$3,"mm/dd/yyyy")&amp;" through "&amp;TEXT(EOMONTH(Assumptions!$B$3,11),"mm/dd/yyyy")</f>
        <v/>
      </c>
    </row>
    <row r="10"/>
    <row r="11"/>
    <row r="12" ht="34" customHeight="1">
      <c r="A12" s="13" t="inlineStr">
        <is>
          <t>Forecast Month</t>
        </is>
      </c>
      <c r="B12" s="13" t="inlineStr">
        <is>
          <t>Expected Revenue</t>
        </is>
      </c>
      <c r="C12" s="13" t="inlineStr">
        <is>
          <t>Renewals Due</t>
        </is>
      </c>
      <c r="D12" s="13" t="inlineStr">
        <is>
          <t>Expected Revenue from Low-Retention Contracts</t>
        </is>
      </c>
    </row>
    <row r="13">
      <c r="A13" s="14">
        <f>EDATE(Assumptions!$B$3,ROW()-ROW($A$13))</f>
        <v/>
      </c>
      <c r="B13" s="15">
        <f>SUM('Contract Forecast'!M$5:M$104)</f>
        <v/>
      </c>
      <c r="C13" s="16">
        <f>COUNTIFS('Contract Forecast'!$G$5:$G$104,"&gt;="&amp;A13,'Contract Forecast'!$G$5:$G$104,"&lt;="&amp;EOMONTH(A13,0),'Contract Forecast'!$J$5:$J$104,"Active",'Contract Forecast'!$L$5:$L$104,"")</f>
        <v/>
      </c>
      <c r="D13" s="15">
        <f>SUMIFS('Contract Forecast'!M$5:M$104,'Contract Forecast'!$I$5:$I$104,"&lt;"&amp;Assumptions!$B$7,'Contract Forecast'!$J$5:$J$104,"Active",'Contract Forecast'!$L$5:$L$104,"")</f>
        <v/>
      </c>
    </row>
    <row r="14">
      <c r="A14" s="17">
        <f>EDATE(Assumptions!$B$3,ROW()-ROW($A$13))</f>
        <v/>
      </c>
      <c r="B14" s="18">
        <f>SUM('Contract Forecast'!N$5:N$104)</f>
        <v/>
      </c>
      <c r="C14" s="19">
        <f>COUNTIFS('Contract Forecast'!$G$5:$G$104,"&gt;="&amp;A14,'Contract Forecast'!$G$5:$G$104,"&lt;="&amp;EOMONTH(A14,0),'Contract Forecast'!$J$5:$J$104,"Active",'Contract Forecast'!$L$5:$L$104,"")</f>
        <v/>
      </c>
      <c r="D14" s="18">
        <f>SUMIFS('Contract Forecast'!N$5:N$104,'Contract Forecast'!$I$5:$I$104,"&lt;"&amp;Assumptions!$B$7,'Contract Forecast'!$J$5:$J$104,"Active",'Contract Forecast'!$L$5:$L$104,"")</f>
        <v/>
      </c>
    </row>
    <row r="15">
      <c r="A15" s="14">
        <f>EDATE(Assumptions!$B$3,ROW()-ROW($A$13))</f>
        <v/>
      </c>
      <c r="B15" s="15">
        <f>SUM('Contract Forecast'!O$5:O$104)</f>
        <v/>
      </c>
      <c r="C15" s="16">
        <f>COUNTIFS('Contract Forecast'!$G$5:$G$104,"&gt;="&amp;A15,'Contract Forecast'!$G$5:$G$104,"&lt;="&amp;EOMONTH(A15,0),'Contract Forecast'!$J$5:$J$104,"Active",'Contract Forecast'!$L$5:$L$104,"")</f>
        <v/>
      </c>
      <c r="D15" s="15">
        <f>SUMIFS('Contract Forecast'!O$5:O$104,'Contract Forecast'!$I$5:$I$104,"&lt;"&amp;Assumptions!$B$7,'Contract Forecast'!$J$5:$J$104,"Active",'Contract Forecast'!$L$5:$L$104,"")</f>
        <v/>
      </c>
    </row>
    <row r="16">
      <c r="A16" s="17">
        <f>EDATE(Assumptions!$B$3,ROW()-ROW($A$13))</f>
        <v/>
      </c>
      <c r="B16" s="18">
        <f>SUM('Contract Forecast'!P$5:P$104)</f>
        <v/>
      </c>
      <c r="C16" s="19">
        <f>COUNTIFS('Contract Forecast'!$G$5:$G$104,"&gt;="&amp;A16,'Contract Forecast'!$G$5:$G$104,"&lt;="&amp;EOMONTH(A16,0),'Contract Forecast'!$J$5:$J$104,"Active",'Contract Forecast'!$L$5:$L$104,"")</f>
        <v/>
      </c>
      <c r="D16" s="18">
        <f>SUMIFS('Contract Forecast'!P$5:P$104,'Contract Forecast'!$I$5:$I$104,"&lt;"&amp;Assumptions!$B$7,'Contract Forecast'!$J$5:$J$104,"Active",'Contract Forecast'!$L$5:$L$104,"")</f>
        <v/>
      </c>
    </row>
    <row r="17">
      <c r="A17" s="14">
        <f>EDATE(Assumptions!$B$3,ROW()-ROW($A$13))</f>
        <v/>
      </c>
      <c r="B17" s="15">
        <f>SUM('Contract Forecast'!Q$5:Q$104)</f>
        <v/>
      </c>
      <c r="C17" s="16">
        <f>COUNTIFS('Contract Forecast'!$G$5:$G$104,"&gt;="&amp;A17,'Contract Forecast'!$G$5:$G$104,"&lt;="&amp;EOMONTH(A17,0),'Contract Forecast'!$J$5:$J$104,"Active",'Contract Forecast'!$L$5:$L$104,"")</f>
        <v/>
      </c>
      <c r="D17" s="15">
        <f>SUMIFS('Contract Forecast'!Q$5:Q$104,'Contract Forecast'!$I$5:$I$104,"&lt;"&amp;Assumptions!$B$7,'Contract Forecast'!$J$5:$J$104,"Active",'Contract Forecast'!$L$5:$L$104,"")</f>
        <v/>
      </c>
    </row>
    <row r="18">
      <c r="A18" s="17">
        <f>EDATE(Assumptions!$B$3,ROW()-ROW($A$13))</f>
        <v/>
      </c>
      <c r="B18" s="18">
        <f>SUM('Contract Forecast'!R$5:R$104)</f>
        <v/>
      </c>
      <c r="C18" s="19">
        <f>COUNTIFS('Contract Forecast'!$G$5:$G$104,"&gt;="&amp;A18,'Contract Forecast'!$G$5:$G$104,"&lt;="&amp;EOMONTH(A18,0),'Contract Forecast'!$J$5:$J$104,"Active",'Contract Forecast'!$L$5:$L$104,"")</f>
        <v/>
      </c>
      <c r="D18" s="18">
        <f>SUMIFS('Contract Forecast'!R$5:R$104,'Contract Forecast'!$I$5:$I$104,"&lt;"&amp;Assumptions!$B$7,'Contract Forecast'!$J$5:$J$104,"Active",'Contract Forecast'!$L$5:$L$104,"")</f>
        <v/>
      </c>
    </row>
    <row r="19">
      <c r="A19" s="14">
        <f>EDATE(Assumptions!$B$3,ROW()-ROW($A$13))</f>
        <v/>
      </c>
      <c r="B19" s="15">
        <f>SUM('Contract Forecast'!S$5:S$104)</f>
        <v/>
      </c>
      <c r="C19" s="16">
        <f>COUNTIFS('Contract Forecast'!$G$5:$G$104,"&gt;="&amp;A19,'Contract Forecast'!$G$5:$G$104,"&lt;="&amp;EOMONTH(A19,0),'Contract Forecast'!$J$5:$J$104,"Active",'Contract Forecast'!$L$5:$L$104,"")</f>
        <v/>
      </c>
      <c r="D19" s="15">
        <f>SUMIFS('Contract Forecast'!S$5:S$104,'Contract Forecast'!$I$5:$I$104,"&lt;"&amp;Assumptions!$B$7,'Contract Forecast'!$J$5:$J$104,"Active",'Contract Forecast'!$L$5:$L$104,"")</f>
        <v/>
      </c>
    </row>
    <row r="20">
      <c r="A20" s="17">
        <f>EDATE(Assumptions!$B$3,ROW()-ROW($A$13))</f>
        <v/>
      </c>
      <c r="B20" s="18">
        <f>SUM('Contract Forecast'!T$5:T$104)</f>
        <v/>
      </c>
      <c r="C20" s="19">
        <f>COUNTIFS('Contract Forecast'!$G$5:$G$104,"&gt;="&amp;A20,'Contract Forecast'!$G$5:$G$104,"&lt;="&amp;EOMONTH(A20,0),'Contract Forecast'!$J$5:$J$104,"Active",'Contract Forecast'!$L$5:$L$104,"")</f>
        <v/>
      </c>
      <c r="D20" s="18">
        <f>SUMIFS('Contract Forecast'!T$5:T$104,'Contract Forecast'!$I$5:$I$104,"&lt;"&amp;Assumptions!$B$7,'Contract Forecast'!$J$5:$J$104,"Active",'Contract Forecast'!$L$5:$L$104,"")</f>
        <v/>
      </c>
    </row>
    <row r="21">
      <c r="A21" s="14">
        <f>EDATE(Assumptions!$B$3,ROW()-ROW($A$13))</f>
        <v/>
      </c>
      <c r="B21" s="15">
        <f>SUM('Contract Forecast'!U$5:U$104)</f>
        <v/>
      </c>
      <c r="C21" s="16">
        <f>COUNTIFS('Contract Forecast'!$G$5:$G$104,"&gt;="&amp;A21,'Contract Forecast'!$G$5:$G$104,"&lt;="&amp;EOMONTH(A21,0),'Contract Forecast'!$J$5:$J$104,"Active",'Contract Forecast'!$L$5:$L$104,"")</f>
        <v/>
      </c>
      <c r="D21" s="15">
        <f>SUMIFS('Contract Forecast'!U$5:U$104,'Contract Forecast'!$I$5:$I$104,"&lt;"&amp;Assumptions!$B$7,'Contract Forecast'!$J$5:$J$104,"Active",'Contract Forecast'!$L$5:$L$104,"")</f>
        <v/>
      </c>
    </row>
    <row r="22">
      <c r="A22" s="17">
        <f>EDATE(Assumptions!$B$3,ROW()-ROW($A$13))</f>
        <v/>
      </c>
      <c r="B22" s="18">
        <f>SUM('Contract Forecast'!V$5:V$104)</f>
        <v/>
      </c>
      <c r="C22" s="19">
        <f>COUNTIFS('Contract Forecast'!$G$5:$G$104,"&gt;="&amp;A22,'Contract Forecast'!$G$5:$G$104,"&lt;="&amp;EOMONTH(A22,0),'Contract Forecast'!$J$5:$J$104,"Active",'Contract Forecast'!$L$5:$L$104,"")</f>
        <v/>
      </c>
      <c r="D22" s="18">
        <f>SUMIFS('Contract Forecast'!V$5:V$104,'Contract Forecast'!$I$5:$I$104,"&lt;"&amp;Assumptions!$B$7,'Contract Forecast'!$J$5:$J$104,"Active",'Contract Forecast'!$L$5:$L$104,"")</f>
        <v/>
      </c>
    </row>
    <row r="23">
      <c r="A23" s="14">
        <f>EDATE(Assumptions!$B$3,ROW()-ROW($A$13))</f>
        <v/>
      </c>
      <c r="B23" s="15">
        <f>SUM('Contract Forecast'!W$5:W$104)</f>
        <v/>
      </c>
      <c r="C23" s="16">
        <f>COUNTIFS('Contract Forecast'!$G$5:$G$104,"&gt;="&amp;A23,'Contract Forecast'!$G$5:$G$104,"&lt;="&amp;EOMONTH(A23,0),'Contract Forecast'!$J$5:$J$104,"Active",'Contract Forecast'!$L$5:$L$104,"")</f>
        <v/>
      </c>
      <c r="D23" s="15">
        <f>SUMIFS('Contract Forecast'!W$5:W$104,'Contract Forecast'!$I$5:$I$104,"&lt;"&amp;Assumptions!$B$7,'Contract Forecast'!$J$5:$J$104,"Active",'Contract Forecast'!$L$5:$L$104,"")</f>
        <v/>
      </c>
    </row>
    <row r="24">
      <c r="A24" s="17">
        <f>EDATE(Assumptions!$B$3,ROW()-ROW($A$13))</f>
        <v/>
      </c>
      <c r="B24" s="18">
        <f>SUM('Contract Forecast'!X$5:X$104)</f>
        <v/>
      </c>
      <c r="C24" s="19">
        <f>COUNTIFS('Contract Forecast'!$G$5:$G$104,"&gt;="&amp;A24,'Contract Forecast'!$G$5:$G$104,"&lt;="&amp;EOMONTH(A24,0),'Contract Forecast'!$J$5:$J$104,"Active",'Contract Forecast'!$L$5:$L$104,"")</f>
        <v/>
      </c>
      <c r="D24" s="18">
        <f>SUMIFS('Contract Forecast'!X$5:X$104,'Contract Forecast'!$I$5:$I$104,"&lt;"&amp;Assumptions!$B$7,'Contract Forecast'!$J$5:$J$104,"Active",'Contract Forecast'!$L$5:$L$104,"")</f>
        <v/>
      </c>
    </row>
  </sheetData>
  <mergeCells count="1">
    <mergeCell ref="A1:D1"/>
  </mergeCells>
  <conditionalFormatting sqref="B4">
    <cfRule type="expression" priority="1" dxfId="0">
      <formula>B4&gt;0</formula>
    </cfRule>
  </conditionalFormatting>
  <conditionalFormatting sqref="B6">
    <cfRule type="expression" priority="2" dxfId="0">
      <formula>B6&gt;0</formula>
    </cfRule>
  </conditionalFormatting>
  <conditionalFormatting sqref="B7">
    <cfRule type="expression" priority="3" dxfId="1">
      <formula>B7&gt;0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D16"/>
  <sheetViews>
    <sheetView showGridLines="0" zoomScale="95"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4" customWidth="1" min="3" max="3"/>
    <col width="20" customWidth="1" min="4" max="4"/>
  </cols>
  <sheetData>
    <row r="1" ht="28" customHeight="1">
      <c r="A1" s="1" t="inlineStr">
        <is>
          <t>Recurring Revenue Forecast Assumptions</t>
        </is>
      </c>
      <c r="B1" s="2" t="n"/>
      <c r="C1" s="2" t="n"/>
      <c r="D1" s="3" t="n"/>
    </row>
    <row r="2">
      <c r="A2" s="20" t="inlineStr">
        <is>
          <t>As-of Date</t>
        </is>
      </c>
      <c r="B2" s="21" t="n">
        <v>46275</v>
      </c>
    </row>
    <row r="3">
      <c r="A3" s="22" t="inlineStr">
        <is>
          <t>Forecast Start Month</t>
        </is>
      </c>
      <c r="B3" s="21" t="n">
        <v>46266</v>
      </c>
    </row>
    <row r="4">
      <c r="A4" s="20" t="inlineStr">
        <is>
          <t>Forecast Horizon (Months)</t>
        </is>
      </c>
      <c r="B4" s="10" t="n">
        <v>12</v>
      </c>
    </row>
    <row r="5">
      <c r="A5" s="22" t="inlineStr">
        <is>
          <t>Default Expected Retention</t>
        </is>
      </c>
      <c r="B5" s="23" t="n">
        <v>0.85</v>
      </c>
    </row>
    <row r="6">
      <c r="A6" s="20" t="inlineStr">
        <is>
          <t>Renewal Watch Window (Days)</t>
        </is>
      </c>
      <c r="B6" s="24" t="n">
        <v>90</v>
      </c>
    </row>
    <row r="7">
      <c r="A7" s="22" t="inlineStr">
        <is>
          <t>Low Retention Threshold</t>
        </is>
      </c>
      <c r="B7" s="23" t="n">
        <v>0.7</v>
      </c>
    </row>
    <row r="8">
      <c r="A8" s="20" t="inlineStr">
        <is>
          <t>Assumption Check</t>
        </is>
      </c>
      <c r="B8" s="25">
        <f>IF(COUNT(B2:B7)&lt;6,"Complete all assumptions",IF(AND(B4=12,DAY(B3)=1,B3&gt;=DATE(YEAR(B2),MONTH(B2),1),B3&lt;=EDATE(DATE(YEAR(B2),MONTH(B2),1),12),B5&gt;=0,B5&lt;=1,B6&gt;=0,B6&lt;=365,B7&gt;=0,B7&lt;=1),"Ready","Review assumptions"))</f>
        <v/>
      </c>
    </row>
    <row r="9" ht="22" customHeight="1">
      <c r="A9" s="26" t="inlineStr">
        <is>
          <t>Blue cells are editable assumptions. The forecast horizon is fixed at 12 months.</t>
        </is>
      </c>
    </row>
    <row r="10"/>
    <row r="11" ht="30" customHeight="1">
      <c r="A11" s="27" t="inlineStr">
        <is>
          <t>Service Frequency</t>
        </is>
      </c>
      <c r="B11" s="27" t="inlineStr">
        <is>
          <t>Months Between Services</t>
        </is>
      </c>
      <c r="D11" s="27" t="inlineStr">
        <is>
          <t>Status</t>
        </is>
      </c>
    </row>
    <row r="12">
      <c r="A12" s="28" t="inlineStr">
        <is>
          <t>Monthly</t>
        </is>
      </c>
      <c r="B12" s="29" t="n">
        <v>1</v>
      </c>
      <c r="D12" s="28" t="inlineStr">
        <is>
          <t>Active</t>
        </is>
      </c>
    </row>
    <row r="13">
      <c r="A13" s="30" t="inlineStr">
        <is>
          <t>Every 2 Months</t>
        </is>
      </c>
      <c r="B13" s="31" t="n">
        <v>2</v>
      </c>
      <c r="D13" s="30" t="inlineStr">
        <is>
          <t>On Hold</t>
        </is>
      </c>
    </row>
    <row r="14">
      <c r="A14" s="28" t="inlineStr">
        <is>
          <t>Quarterly</t>
        </is>
      </c>
      <c r="B14" s="29" t="n">
        <v>3</v>
      </c>
      <c r="D14" s="28" t="inlineStr">
        <is>
          <t>Ended</t>
        </is>
      </c>
    </row>
    <row r="15">
      <c r="A15" s="30" t="inlineStr">
        <is>
          <t>Semiannual</t>
        </is>
      </c>
      <c r="B15" s="31" t="n">
        <v>6</v>
      </c>
    </row>
    <row r="16">
      <c r="A16" s="28" t="inlineStr">
        <is>
          <t>Annual</t>
        </is>
      </c>
      <c r="B16" s="29" t="n">
        <v>12</v>
      </c>
    </row>
  </sheetData>
  <mergeCells count="1">
    <mergeCell ref="A1:D1"/>
  </mergeCells>
  <conditionalFormatting sqref="B8">
    <cfRule type="expression" priority="1" dxfId="2">
      <formula>B8="Ready"</formula>
    </cfRule>
    <cfRule type="expression" priority="2" dxfId="1">
      <formula>B8&lt;&gt;"Ready"</formula>
    </cfRule>
  </conditionalFormatting>
  <dataValidations count="4">
    <dataValidation sqref="B2" showDropDown="0" showInputMessage="1" showErrorMessage="1" allowBlank="0" errorTitle="Invalid date" error="Enter a date from 01/01/2020 through 12/31/2100." promptTitle="As-of Date" prompt="Enter the planning as-of date." type="date" errorStyle="stop" operator="between">
      <formula1>DATE(2020,1,1)</formula1>
      <formula2>DATE(2100,12,31)</formula2>
    </dataValidation>
    <dataValidation sqref="B3" showDropDown="0" showInputMessage="1" showErrorMessage="1" allowBlank="0" errorTitle="Invalid forecast start" error="Enter the first day of a month within the allowed start range." promptTitle="Forecast Start Month" prompt="Enter a first-of-month date." type="custom" errorStyle="stop">
      <formula1>=AND(ISNUMBER(B3),DAY(B3)=1,B3&gt;=DATE(YEAR(B2),MONTH(B2),1),B3&lt;=EDATE(DATE(YEAR(B2),MONTH(B2),1),12))</formula1>
    </dataValidation>
    <dataValidation sqref="B5 B7" showDropDown="0" showInputMessage="1" showErrorMessage="1" allowBlank="0" errorTitle="Invalid percentage" error="Enter a percentage from 0% through 100%." promptTitle="Percentage" prompt="Enter a percentage from 0% through 100%." type="decimal" errorStyle="stop" operator="between">
      <formula1>0</formula1>
      <formula2>1</formula2>
    </dataValidation>
    <dataValidation sqref="B6" showDropDown="0" showInputMessage="1" showErrorMessage="1" allowBlank="0" errorTitle="Invalid watch window" error="Enter a whole number from 0 through 365." promptTitle="Renewal Watch Window" prompt="Enter the number of days used for renewal attention." type="whole" errorStyle="stop" operator="between">
      <formula1>0</formula1>
      <formula2>365</formula2>
    </dataValidation>
  </dataValidation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AA104"/>
  <sheetViews>
    <sheetView showGridLines="0" zoomScale="8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24" customWidth="1" min="2" max="2"/>
    <col width="18" customWidth="1" min="3" max="3"/>
    <col width="14" customWidth="1" min="4" max="4"/>
    <col width="16" customWidth="1" min="5" max="5"/>
    <col width="17" customWidth="1" min="6" max="6"/>
    <col width="17" customWidth="1" min="7" max="7"/>
    <col width="16" customWidth="1" min="8" max="8"/>
    <col width="16" customWidth="1" min="9" max="9"/>
    <col width="12" customWidth="1" min="10" max="10"/>
    <col width="29" customWidth="1" min="11" max="11"/>
    <col width="36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20" customWidth="1" min="25" max="25"/>
    <col width="20" customWidth="1" min="26" max="26"/>
    <col width="18" customWidth="1" min="27" max="27"/>
  </cols>
  <sheetData>
    <row r="1" ht="28" customHeight="1">
      <c r="A1" s="1" t="inlineStr">
        <is>
          <t>Pest Control Recurring Contract Forecast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3" t="n"/>
    </row>
    <row r="2" ht="22" customHeight="1">
      <c r="A2" s="26" t="inlineStr">
        <is>
          <t>Enter one recurring contract per row. Blue cells are inputs; gray cells calculate automatically. Account aliases are administrative planning labels only.</t>
        </is>
      </c>
    </row>
    <row r="3">
      <c r="L3" s="27" t="inlineStr">
        <is>
          <t>Forecast Months</t>
        </is>
      </c>
      <c r="M3" s="32">
        <f>EDATE(Assumptions!$B$3,COLUMN()-COLUMN($M$3))</f>
        <v/>
      </c>
      <c r="N3" s="32">
        <f>EDATE(Assumptions!$B$3,COLUMN()-COLUMN($M$3))</f>
        <v/>
      </c>
      <c r="O3" s="32">
        <f>EDATE(Assumptions!$B$3,COLUMN()-COLUMN($M$3))</f>
        <v/>
      </c>
      <c r="P3" s="32">
        <f>EDATE(Assumptions!$B$3,COLUMN()-COLUMN($M$3))</f>
        <v/>
      </c>
      <c r="Q3" s="32">
        <f>EDATE(Assumptions!$B$3,COLUMN()-COLUMN($M$3))</f>
        <v/>
      </c>
      <c r="R3" s="32">
        <f>EDATE(Assumptions!$B$3,COLUMN()-COLUMN($M$3))</f>
        <v/>
      </c>
      <c r="S3" s="32">
        <f>EDATE(Assumptions!$B$3,COLUMN()-COLUMN($M$3))</f>
        <v/>
      </c>
      <c r="T3" s="32">
        <f>EDATE(Assumptions!$B$3,COLUMN()-COLUMN($M$3))</f>
        <v/>
      </c>
      <c r="U3" s="32">
        <f>EDATE(Assumptions!$B$3,COLUMN()-COLUMN($M$3))</f>
        <v/>
      </c>
      <c r="V3" s="32">
        <f>EDATE(Assumptions!$B$3,COLUMN()-COLUMN($M$3))</f>
        <v/>
      </c>
      <c r="W3" s="32">
        <f>EDATE(Assumptions!$B$3,COLUMN()-COLUMN($M$3))</f>
        <v/>
      </c>
      <c r="X3" s="32">
        <f>EDATE(Assumptions!$B$3,COLUMN()-COLUMN($M$3))</f>
        <v/>
      </c>
    </row>
    <row r="4" ht="44" customHeight="1">
      <c r="A4" s="13" t="inlineStr">
        <is>
          <t>Contract ID</t>
        </is>
      </c>
      <c r="B4" s="13" t="inlineStr">
        <is>
          <t>Account Alias</t>
        </is>
      </c>
      <c r="C4" s="13" t="inlineStr">
        <is>
          <t>Service Frequency</t>
        </is>
      </c>
      <c r="D4" s="13" t="inlineStr">
        <is>
          <t>Months Between Services</t>
        </is>
      </c>
      <c r="E4" s="13" t="inlineStr">
        <is>
          <t>Revenue per Service</t>
        </is>
      </c>
      <c r="F4" s="13" t="inlineStr">
        <is>
          <t>Next Scheduled Service</t>
        </is>
      </c>
      <c r="G4" s="13" t="inlineStr">
        <is>
          <t>Next Renewal Date</t>
        </is>
      </c>
      <c r="H4" s="13" t="inlineStr">
        <is>
          <t>Expected Retention</t>
        </is>
      </c>
      <c r="I4" s="13" t="inlineStr">
        <is>
          <t>Effective Retention</t>
        </is>
      </c>
      <c r="J4" s="13" t="inlineStr">
        <is>
          <t>Status</t>
        </is>
      </c>
      <c r="K4" s="13" t="inlineStr">
        <is>
          <t>Renewal Alert</t>
        </is>
      </c>
      <c r="L4" s="13" t="inlineStr">
        <is>
          <t>Input Alert</t>
        </is>
      </c>
      <c r="M4" s="13" t="inlineStr">
        <is>
          <t>Month 1</t>
        </is>
      </c>
      <c r="N4" s="13" t="inlineStr">
        <is>
          <t>Month 2</t>
        </is>
      </c>
      <c r="O4" s="13" t="inlineStr">
        <is>
          <t>Month 3</t>
        </is>
      </c>
      <c r="P4" s="13" t="inlineStr">
        <is>
          <t>Month 4</t>
        </is>
      </c>
      <c r="Q4" s="13" t="inlineStr">
        <is>
          <t>Month 5</t>
        </is>
      </c>
      <c r="R4" s="13" t="inlineStr">
        <is>
          <t>Month 6</t>
        </is>
      </c>
      <c r="S4" s="13" t="inlineStr">
        <is>
          <t>Month 7</t>
        </is>
      </c>
      <c r="T4" s="13" t="inlineStr">
        <is>
          <t>Month 8</t>
        </is>
      </c>
      <c r="U4" s="13" t="inlineStr">
        <is>
          <t>Month 9</t>
        </is>
      </c>
      <c r="V4" s="13" t="inlineStr">
        <is>
          <t>Month 10</t>
        </is>
      </c>
      <c r="W4" s="13" t="inlineStr">
        <is>
          <t>Month 11</t>
        </is>
      </c>
      <c r="X4" s="13" t="inlineStr">
        <is>
          <t>Month 12</t>
        </is>
      </c>
      <c r="Y4" s="13" t="inlineStr">
        <is>
          <t>Scheduled Revenue Before Retention</t>
        </is>
      </c>
      <c r="Z4" s="13" t="inlineStr">
        <is>
          <t>Expected Forecast Revenue</t>
        </is>
      </c>
      <c r="AA4" s="13" t="inlineStr">
        <is>
          <t>Retention Exposure</t>
        </is>
      </c>
    </row>
    <row r="5" ht="22" customHeight="1">
      <c r="A5" s="33" t="inlineStr">
        <is>
          <t>DEMO-RR-001</t>
        </is>
      </c>
      <c r="B5" s="34" t="inlineStr">
        <is>
          <t>Fictional Account A</t>
        </is>
      </c>
      <c r="C5" s="34" t="inlineStr">
        <is>
          <t>Monthly</t>
        </is>
      </c>
      <c r="D5" s="35">
        <f>IF(A5="","",IFERROR(VLOOKUP(C5,Assumptions!$A$12:$B$16,2,FALSE),""))</f>
        <v/>
      </c>
      <c r="E5" s="36" t="n">
        <v>120</v>
      </c>
      <c r="F5" s="37" t="n">
        <v>46280</v>
      </c>
      <c r="G5" s="37" t="n">
        <v>46357</v>
      </c>
      <c r="H5" s="38" t="n">
        <v>0.9</v>
      </c>
      <c r="I5" s="39">
        <f>IF(A5="","",IF(H5="",Assumptions!$B$5,H5))</f>
        <v/>
      </c>
      <c r="J5" s="34" t="inlineStr">
        <is>
          <t>Active</t>
        </is>
      </c>
      <c r="K5" s="40">
        <f>IF(A5="","",IF(OR(L5&lt;&gt;"",J5&lt;&gt;"Active"),"",IF(G5&lt;Assumptions!$B$2,"Renewal overdue"&amp;IF(I5&lt;Assumptions!$B$7,", low retention",""),IF(G5&lt;=Assumptions!$B$2+Assumptions!$B$6,"Renewal due soon"&amp;IF(I5&lt;Assumptions!$B$7,", low retention",""),IF(I5&lt;Assumptions!$B$7,"Low retention","")))))</f>
        <v/>
      </c>
      <c r="L5" s="40">
        <f>IF(A5="","",IF(Assumptions!$B$8&lt;&gt;"Ready","Review assumptions",IF(COUNTIF($A$5:$A$104,A5)&gt;1,"Duplicate contract ID",IF(OR(B5="",C5="",E5="",F5="",G5="",J5=""),"Missing required input",IF(D5="","Frequency not recognized",IF(OR(E5&lt;=0,AND(H5&lt;&gt;"",OR(H5&lt;0,H5&gt;1))),"Check amount or retention",IF(OR(F5&lt;Assumptions!$B$2,F5&gt;EOMONTH(Assumptions!$B$3,11)),"Next service date is outside allowed range","")))))))</f>
        <v/>
      </c>
      <c r="M5" s="5">
        <f>IF($A5="","",IF($L5&lt;&gt;"","",IF($J5&lt;&gt;"Active",0,IF(AND((YEAR(M$3)-YEAR($F5))*12+MONTH(M$3)-MONTH($F5)&gt;=0,MOD((YEAR(M$3)-YEAR($F5))*12+MONTH(M$3)-MONTH($F5),$D5)=0),ROUND($E5*IF(EDATE($F5,(YEAR(M$3)-YEAR($F5))*12+MONTH(M$3)-MONTH($F5))&lt;$G5,1,$I5),2),0))))</f>
        <v/>
      </c>
      <c r="N5" s="5">
        <f>IF($A5="","",IF($L5&lt;&gt;"","",IF($J5&lt;&gt;"Active",0,IF(AND((YEAR(N$3)-YEAR($F5))*12+MONTH(N$3)-MONTH($F5)&gt;=0,MOD((YEAR(N$3)-YEAR($F5))*12+MONTH(N$3)-MONTH($F5),$D5)=0),ROUND($E5*IF(EDATE($F5,(YEAR(N$3)-YEAR($F5))*12+MONTH(N$3)-MONTH($F5))&lt;$G5,1,$I5),2),0))))</f>
        <v/>
      </c>
      <c r="O5" s="5">
        <f>IF($A5="","",IF($L5&lt;&gt;"","",IF($J5&lt;&gt;"Active",0,IF(AND((YEAR(O$3)-YEAR($F5))*12+MONTH(O$3)-MONTH($F5)&gt;=0,MOD((YEAR(O$3)-YEAR($F5))*12+MONTH(O$3)-MONTH($F5),$D5)=0),ROUND($E5*IF(EDATE($F5,(YEAR(O$3)-YEAR($F5))*12+MONTH(O$3)-MONTH($F5))&lt;$G5,1,$I5),2),0))))</f>
        <v/>
      </c>
      <c r="P5" s="5">
        <f>IF($A5="","",IF($L5&lt;&gt;"","",IF($J5&lt;&gt;"Active",0,IF(AND((YEAR(P$3)-YEAR($F5))*12+MONTH(P$3)-MONTH($F5)&gt;=0,MOD((YEAR(P$3)-YEAR($F5))*12+MONTH(P$3)-MONTH($F5),$D5)=0),ROUND($E5*IF(EDATE($F5,(YEAR(P$3)-YEAR($F5))*12+MONTH(P$3)-MONTH($F5))&lt;$G5,1,$I5),2),0))))</f>
        <v/>
      </c>
      <c r="Q5" s="5">
        <f>IF($A5="","",IF($L5&lt;&gt;"","",IF($J5&lt;&gt;"Active",0,IF(AND((YEAR(Q$3)-YEAR($F5))*12+MONTH(Q$3)-MONTH($F5)&gt;=0,MOD((YEAR(Q$3)-YEAR($F5))*12+MONTH(Q$3)-MONTH($F5),$D5)=0),ROUND($E5*IF(EDATE($F5,(YEAR(Q$3)-YEAR($F5))*12+MONTH(Q$3)-MONTH($F5))&lt;$G5,1,$I5),2),0))))</f>
        <v/>
      </c>
      <c r="R5" s="5">
        <f>IF($A5="","",IF($L5&lt;&gt;"","",IF($J5&lt;&gt;"Active",0,IF(AND((YEAR(R$3)-YEAR($F5))*12+MONTH(R$3)-MONTH($F5)&gt;=0,MOD((YEAR(R$3)-YEAR($F5))*12+MONTH(R$3)-MONTH($F5),$D5)=0),ROUND($E5*IF(EDATE($F5,(YEAR(R$3)-YEAR($F5))*12+MONTH(R$3)-MONTH($F5))&lt;$G5,1,$I5),2),0))))</f>
        <v/>
      </c>
      <c r="S5" s="5">
        <f>IF($A5="","",IF($L5&lt;&gt;"","",IF($J5&lt;&gt;"Active",0,IF(AND((YEAR(S$3)-YEAR($F5))*12+MONTH(S$3)-MONTH($F5)&gt;=0,MOD((YEAR(S$3)-YEAR($F5))*12+MONTH(S$3)-MONTH($F5),$D5)=0),ROUND($E5*IF(EDATE($F5,(YEAR(S$3)-YEAR($F5))*12+MONTH(S$3)-MONTH($F5))&lt;$G5,1,$I5),2),0))))</f>
        <v/>
      </c>
      <c r="T5" s="5">
        <f>IF($A5="","",IF($L5&lt;&gt;"","",IF($J5&lt;&gt;"Active",0,IF(AND((YEAR(T$3)-YEAR($F5))*12+MONTH(T$3)-MONTH($F5)&gt;=0,MOD((YEAR(T$3)-YEAR($F5))*12+MONTH(T$3)-MONTH($F5),$D5)=0),ROUND($E5*IF(EDATE($F5,(YEAR(T$3)-YEAR($F5))*12+MONTH(T$3)-MONTH($F5))&lt;$G5,1,$I5),2),0))))</f>
        <v/>
      </c>
      <c r="U5" s="5">
        <f>IF($A5="","",IF($L5&lt;&gt;"","",IF($J5&lt;&gt;"Active",0,IF(AND((YEAR(U$3)-YEAR($F5))*12+MONTH(U$3)-MONTH($F5)&gt;=0,MOD((YEAR(U$3)-YEAR($F5))*12+MONTH(U$3)-MONTH($F5),$D5)=0),ROUND($E5*IF(EDATE($F5,(YEAR(U$3)-YEAR($F5))*12+MONTH(U$3)-MONTH($F5))&lt;$G5,1,$I5),2),0))))</f>
        <v/>
      </c>
      <c r="V5" s="5">
        <f>IF($A5="","",IF($L5&lt;&gt;"","",IF($J5&lt;&gt;"Active",0,IF(AND((YEAR(V$3)-YEAR($F5))*12+MONTH(V$3)-MONTH($F5)&gt;=0,MOD((YEAR(V$3)-YEAR($F5))*12+MONTH(V$3)-MONTH($F5),$D5)=0),ROUND($E5*IF(EDATE($F5,(YEAR(V$3)-YEAR($F5))*12+MONTH(V$3)-MONTH($F5))&lt;$G5,1,$I5),2),0))))</f>
        <v/>
      </c>
      <c r="W5" s="5">
        <f>IF($A5="","",IF($L5&lt;&gt;"","",IF($J5&lt;&gt;"Active",0,IF(AND((YEAR(W$3)-YEAR($F5))*12+MONTH(W$3)-MONTH($F5)&gt;=0,MOD((YEAR(W$3)-YEAR($F5))*12+MONTH(W$3)-MONTH($F5),$D5)=0),ROUND($E5*IF(EDATE($F5,(YEAR(W$3)-YEAR($F5))*12+MONTH(W$3)-MONTH($F5))&lt;$G5,1,$I5),2),0))))</f>
        <v/>
      </c>
      <c r="X5" s="5">
        <f>IF($A5="","",IF($L5&lt;&gt;"","",IF($J5&lt;&gt;"Active",0,IF(AND((YEAR(X$3)-YEAR($F5))*12+MONTH(X$3)-MONTH($F5)&gt;=0,MOD((YEAR(X$3)-YEAR($F5))*12+MONTH(X$3)-MONTH($F5),$D5)=0),ROUND($E5*IF(EDATE($F5,(YEAR(X$3)-YEAR($F5))*12+MONTH(X$3)-MONTH($F5))&lt;$G5,1,$I5),2),0))))</f>
        <v/>
      </c>
      <c r="Y5" s="5">
        <f>IF($A5="","",IF($L5&lt;&gt;"","",IF($J5&lt;&gt;"Active",0,$E5*SUMPRODUCT(--(((YEAR($M$3:$X$3)-YEAR($F5))*12+MONTH($M$3:$X$3)-MONTH($F5))&gt;=0),--(MOD((YEAR($M$3:$X$3)-YEAR($F5))*12+MONTH($M$3:$X$3)-MONTH($F5),$D5)=0)))))</f>
        <v/>
      </c>
      <c r="Z5" s="5">
        <f>IF(A5="","",IF(L5&lt;&gt;"","",SUM(M5:X5)))</f>
        <v/>
      </c>
      <c r="AA5" s="5">
        <f>IF(A5="","",IF(OR(Y5="",Z5=""),"",Y5-Z5))</f>
        <v/>
      </c>
    </row>
    <row r="6" ht="22" customHeight="1">
      <c r="A6" s="33" t="inlineStr">
        <is>
          <t>DEMO-RR-002</t>
        </is>
      </c>
      <c r="B6" s="34" t="inlineStr">
        <is>
          <t>Fictional Account B</t>
        </is>
      </c>
      <c r="C6" s="34" t="inlineStr">
        <is>
          <t>Every 2 Months</t>
        </is>
      </c>
      <c r="D6" s="35">
        <f>IF(A6="","",IFERROR(VLOOKUP(C6,Assumptions!$A$12:$B$16,2,FALSE),""))</f>
        <v/>
      </c>
      <c r="E6" s="36" t="n">
        <v>210</v>
      </c>
      <c r="F6" s="37" t="n">
        <v>46300</v>
      </c>
      <c r="G6" s="37" t="n">
        <v>46447</v>
      </c>
      <c r="H6" s="38" t="n"/>
      <c r="I6" s="39">
        <f>IF(A6="","",IF(H6="",Assumptions!$B$5,H6))</f>
        <v/>
      </c>
      <c r="J6" s="34" t="inlineStr">
        <is>
          <t>Active</t>
        </is>
      </c>
      <c r="K6" s="40">
        <f>IF(A6="","",IF(OR(L6&lt;&gt;"",J6&lt;&gt;"Active"),"",IF(G6&lt;Assumptions!$B$2,"Renewal overdue"&amp;IF(I6&lt;Assumptions!$B$7,", low retention",""),IF(G6&lt;=Assumptions!$B$2+Assumptions!$B$6,"Renewal due soon"&amp;IF(I6&lt;Assumptions!$B$7,", low retention",""),IF(I6&lt;Assumptions!$B$7,"Low retention","")))))</f>
        <v/>
      </c>
      <c r="L6" s="40">
        <f>IF(A6="","",IF(Assumptions!$B$8&lt;&gt;"Ready","Review assumptions",IF(COUNTIF($A$5:$A$104,A6)&gt;1,"Duplicate contract ID",IF(OR(B6="",C6="",E6="",F6="",G6="",J6=""),"Missing required input",IF(D6="","Frequency not recognized",IF(OR(E6&lt;=0,AND(H6&lt;&gt;"",OR(H6&lt;0,H6&gt;1))),"Check amount or retention",IF(OR(F6&lt;Assumptions!$B$2,F6&gt;EOMONTH(Assumptions!$B$3,11)),"Next service date is outside allowed range","")))))))</f>
        <v/>
      </c>
      <c r="M6" s="5">
        <f>IF($A6="","",IF($L6&lt;&gt;"","",IF($J6&lt;&gt;"Active",0,IF(AND((YEAR(M$3)-YEAR($F6))*12+MONTH(M$3)-MONTH($F6)&gt;=0,MOD((YEAR(M$3)-YEAR($F6))*12+MONTH(M$3)-MONTH($F6),$D6)=0),ROUND($E6*IF(EDATE($F6,(YEAR(M$3)-YEAR($F6))*12+MONTH(M$3)-MONTH($F6))&lt;$G6,1,$I6),2),0))))</f>
        <v/>
      </c>
      <c r="N6" s="5">
        <f>IF($A6="","",IF($L6&lt;&gt;"","",IF($J6&lt;&gt;"Active",0,IF(AND((YEAR(N$3)-YEAR($F6))*12+MONTH(N$3)-MONTH($F6)&gt;=0,MOD((YEAR(N$3)-YEAR($F6))*12+MONTH(N$3)-MONTH($F6),$D6)=0),ROUND($E6*IF(EDATE($F6,(YEAR(N$3)-YEAR($F6))*12+MONTH(N$3)-MONTH($F6))&lt;$G6,1,$I6),2),0))))</f>
        <v/>
      </c>
      <c r="O6" s="5">
        <f>IF($A6="","",IF($L6&lt;&gt;"","",IF($J6&lt;&gt;"Active",0,IF(AND((YEAR(O$3)-YEAR($F6))*12+MONTH(O$3)-MONTH($F6)&gt;=0,MOD((YEAR(O$3)-YEAR($F6))*12+MONTH(O$3)-MONTH($F6),$D6)=0),ROUND($E6*IF(EDATE($F6,(YEAR(O$3)-YEAR($F6))*12+MONTH(O$3)-MONTH($F6))&lt;$G6,1,$I6),2),0))))</f>
        <v/>
      </c>
      <c r="P6" s="5">
        <f>IF($A6="","",IF($L6&lt;&gt;"","",IF($J6&lt;&gt;"Active",0,IF(AND((YEAR(P$3)-YEAR($F6))*12+MONTH(P$3)-MONTH($F6)&gt;=0,MOD((YEAR(P$3)-YEAR($F6))*12+MONTH(P$3)-MONTH($F6),$D6)=0),ROUND($E6*IF(EDATE($F6,(YEAR(P$3)-YEAR($F6))*12+MONTH(P$3)-MONTH($F6))&lt;$G6,1,$I6),2),0))))</f>
        <v/>
      </c>
      <c r="Q6" s="5">
        <f>IF($A6="","",IF($L6&lt;&gt;"","",IF($J6&lt;&gt;"Active",0,IF(AND((YEAR(Q$3)-YEAR($F6))*12+MONTH(Q$3)-MONTH($F6)&gt;=0,MOD((YEAR(Q$3)-YEAR($F6))*12+MONTH(Q$3)-MONTH($F6),$D6)=0),ROUND($E6*IF(EDATE($F6,(YEAR(Q$3)-YEAR($F6))*12+MONTH(Q$3)-MONTH($F6))&lt;$G6,1,$I6),2),0))))</f>
        <v/>
      </c>
      <c r="R6" s="5">
        <f>IF($A6="","",IF($L6&lt;&gt;"","",IF($J6&lt;&gt;"Active",0,IF(AND((YEAR(R$3)-YEAR($F6))*12+MONTH(R$3)-MONTH($F6)&gt;=0,MOD((YEAR(R$3)-YEAR($F6))*12+MONTH(R$3)-MONTH($F6),$D6)=0),ROUND($E6*IF(EDATE($F6,(YEAR(R$3)-YEAR($F6))*12+MONTH(R$3)-MONTH($F6))&lt;$G6,1,$I6),2),0))))</f>
        <v/>
      </c>
      <c r="S6" s="5">
        <f>IF($A6="","",IF($L6&lt;&gt;"","",IF($J6&lt;&gt;"Active",0,IF(AND((YEAR(S$3)-YEAR($F6))*12+MONTH(S$3)-MONTH($F6)&gt;=0,MOD((YEAR(S$3)-YEAR($F6))*12+MONTH(S$3)-MONTH($F6),$D6)=0),ROUND($E6*IF(EDATE($F6,(YEAR(S$3)-YEAR($F6))*12+MONTH(S$3)-MONTH($F6))&lt;$G6,1,$I6),2),0))))</f>
        <v/>
      </c>
      <c r="T6" s="5">
        <f>IF($A6="","",IF($L6&lt;&gt;"","",IF($J6&lt;&gt;"Active",0,IF(AND((YEAR(T$3)-YEAR($F6))*12+MONTH(T$3)-MONTH($F6)&gt;=0,MOD((YEAR(T$3)-YEAR($F6))*12+MONTH(T$3)-MONTH($F6),$D6)=0),ROUND($E6*IF(EDATE($F6,(YEAR(T$3)-YEAR($F6))*12+MONTH(T$3)-MONTH($F6))&lt;$G6,1,$I6),2),0))))</f>
        <v/>
      </c>
      <c r="U6" s="5">
        <f>IF($A6="","",IF($L6&lt;&gt;"","",IF($J6&lt;&gt;"Active",0,IF(AND((YEAR(U$3)-YEAR($F6))*12+MONTH(U$3)-MONTH($F6)&gt;=0,MOD((YEAR(U$3)-YEAR($F6))*12+MONTH(U$3)-MONTH($F6),$D6)=0),ROUND($E6*IF(EDATE($F6,(YEAR(U$3)-YEAR($F6))*12+MONTH(U$3)-MONTH($F6))&lt;$G6,1,$I6),2),0))))</f>
        <v/>
      </c>
      <c r="V6" s="5">
        <f>IF($A6="","",IF($L6&lt;&gt;"","",IF($J6&lt;&gt;"Active",0,IF(AND((YEAR(V$3)-YEAR($F6))*12+MONTH(V$3)-MONTH($F6)&gt;=0,MOD((YEAR(V$3)-YEAR($F6))*12+MONTH(V$3)-MONTH($F6),$D6)=0),ROUND($E6*IF(EDATE($F6,(YEAR(V$3)-YEAR($F6))*12+MONTH(V$3)-MONTH($F6))&lt;$G6,1,$I6),2),0))))</f>
        <v/>
      </c>
      <c r="W6" s="5">
        <f>IF($A6="","",IF($L6&lt;&gt;"","",IF($J6&lt;&gt;"Active",0,IF(AND((YEAR(W$3)-YEAR($F6))*12+MONTH(W$3)-MONTH($F6)&gt;=0,MOD((YEAR(W$3)-YEAR($F6))*12+MONTH(W$3)-MONTH($F6),$D6)=0),ROUND($E6*IF(EDATE($F6,(YEAR(W$3)-YEAR($F6))*12+MONTH(W$3)-MONTH($F6))&lt;$G6,1,$I6),2),0))))</f>
        <v/>
      </c>
      <c r="X6" s="5">
        <f>IF($A6="","",IF($L6&lt;&gt;"","",IF($J6&lt;&gt;"Active",0,IF(AND((YEAR(X$3)-YEAR($F6))*12+MONTH(X$3)-MONTH($F6)&gt;=0,MOD((YEAR(X$3)-YEAR($F6))*12+MONTH(X$3)-MONTH($F6),$D6)=0),ROUND($E6*IF(EDATE($F6,(YEAR(X$3)-YEAR($F6))*12+MONTH(X$3)-MONTH($F6))&lt;$G6,1,$I6),2),0))))</f>
        <v/>
      </c>
      <c r="Y6" s="5">
        <f>IF($A6="","",IF($L6&lt;&gt;"","",IF($J6&lt;&gt;"Active",0,$E6*SUMPRODUCT(--(((YEAR($M$3:$X$3)-YEAR($F6))*12+MONTH($M$3:$X$3)-MONTH($F6))&gt;=0),--(MOD((YEAR($M$3:$X$3)-YEAR($F6))*12+MONTH($M$3:$X$3)-MONTH($F6),$D6)=0)))))</f>
        <v/>
      </c>
      <c r="Z6" s="5">
        <f>IF(A6="","",IF(L6&lt;&gt;"","",SUM(M6:X6)))</f>
        <v/>
      </c>
      <c r="AA6" s="5">
        <f>IF(A6="","",IF(OR(Y6="",Z6=""),"",Y6-Z6))</f>
        <v/>
      </c>
    </row>
    <row r="7" ht="22" customHeight="1">
      <c r="A7" s="33" t="inlineStr">
        <is>
          <t>DEMO-RR-003</t>
        </is>
      </c>
      <c r="B7" s="34" t="inlineStr">
        <is>
          <t>Fictional Account C</t>
        </is>
      </c>
      <c r="C7" s="34" t="inlineStr">
        <is>
          <t>Quarterly</t>
        </is>
      </c>
      <c r="D7" s="35">
        <f>IF(A7="","",IFERROR(VLOOKUP(C7,Assumptions!$A$12:$B$16,2,FALSE),""))</f>
        <v/>
      </c>
      <c r="E7" s="36" t="n">
        <v>360</v>
      </c>
      <c r="F7" s="37" t="n">
        <v>46293</v>
      </c>
      <c r="G7" s="37" t="n">
        <v>46631</v>
      </c>
      <c r="H7" s="38" t="n">
        <v>0.75</v>
      </c>
      <c r="I7" s="39">
        <f>IF(A7="","",IF(H7="",Assumptions!$B$5,H7))</f>
        <v/>
      </c>
      <c r="J7" s="34" t="inlineStr">
        <is>
          <t>Active</t>
        </is>
      </c>
      <c r="K7" s="40">
        <f>IF(A7="","",IF(OR(L7&lt;&gt;"",J7&lt;&gt;"Active"),"",IF(G7&lt;Assumptions!$B$2,"Renewal overdue"&amp;IF(I7&lt;Assumptions!$B$7,", low retention",""),IF(G7&lt;=Assumptions!$B$2+Assumptions!$B$6,"Renewal due soon"&amp;IF(I7&lt;Assumptions!$B$7,", low retention",""),IF(I7&lt;Assumptions!$B$7,"Low retention","")))))</f>
        <v/>
      </c>
      <c r="L7" s="40">
        <f>IF(A7="","",IF(Assumptions!$B$8&lt;&gt;"Ready","Review assumptions",IF(COUNTIF($A$5:$A$104,A7)&gt;1,"Duplicate contract ID",IF(OR(B7="",C7="",E7="",F7="",G7="",J7=""),"Missing required input",IF(D7="","Frequency not recognized",IF(OR(E7&lt;=0,AND(H7&lt;&gt;"",OR(H7&lt;0,H7&gt;1))),"Check amount or retention",IF(OR(F7&lt;Assumptions!$B$2,F7&gt;EOMONTH(Assumptions!$B$3,11)),"Next service date is outside allowed range","")))))))</f>
        <v/>
      </c>
      <c r="M7" s="5">
        <f>IF($A7="","",IF($L7&lt;&gt;"","",IF($J7&lt;&gt;"Active",0,IF(AND((YEAR(M$3)-YEAR($F7))*12+MONTH(M$3)-MONTH($F7)&gt;=0,MOD((YEAR(M$3)-YEAR($F7))*12+MONTH(M$3)-MONTH($F7),$D7)=0),ROUND($E7*IF(EDATE($F7,(YEAR(M$3)-YEAR($F7))*12+MONTH(M$3)-MONTH($F7))&lt;$G7,1,$I7),2),0))))</f>
        <v/>
      </c>
      <c r="N7" s="5">
        <f>IF($A7="","",IF($L7&lt;&gt;"","",IF($J7&lt;&gt;"Active",0,IF(AND((YEAR(N$3)-YEAR($F7))*12+MONTH(N$3)-MONTH($F7)&gt;=0,MOD((YEAR(N$3)-YEAR($F7))*12+MONTH(N$3)-MONTH($F7),$D7)=0),ROUND($E7*IF(EDATE($F7,(YEAR(N$3)-YEAR($F7))*12+MONTH(N$3)-MONTH($F7))&lt;$G7,1,$I7),2),0))))</f>
        <v/>
      </c>
      <c r="O7" s="5">
        <f>IF($A7="","",IF($L7&lt;&gt;"","",IF($J7&lt;&gt;"Active",0,IF(AND((YEAR(O$3)-YEAR($F7))*12+MONTH(O$3)-MONTH($F7)&gt;=0,MOD((YEAR(O$3)-YEAR($F7))*12+MONTH(O$3)-MONTH($F7),$D7)=0),ROUND($E7*IF(EDATE($F7,(YEAR(O$3)-YEAR($F7))*12+MONTH(O$3)-MONTH($F7))&lt;$G7,1,$I7),2),0))))</f>
        <v/>
      </c>
      <c r="P7" s="5">
        <f>IF($A7="","",IF($L7&lt;&gt;"","",IF($J7&lt;&gt;"Active",0,IF(AND((YEAR(P$3)-YEAR($F7))*12+MONTH(P$3)-MONTH($F7)&gt;=0,MOD((YEAR(P$3)-YEAR($F7))*12+MONTH(P$3)-MONTH($F7),$D7)=0),ROUND($E7*IF(EDATE($F7,(YEAR(P$3)-YEAR($F7))*12+MONTH(P$3)-MONTH($F7))&lt;$G7,1,$I7),2),0))))</f>
        <v/>
      </c>
      <c r="Q7" s="5">
        <f>IF($A7="","",IF($L7&lt;&gt;"","",IF($J7&lt;&gt;"Active",0,IF(AND((YEAR(Q$3)-YEAR($F7))*12+MONTH(Q$3)-MONTH($F7)&gt;=0,MOD((YEAR(Q$3)-YEAR($F7))*12+MONTH(Q$3)-MONTH($F7),$D7)=0),ROUND($E7*IF(EDATE($F7,(YEAR(Q$3)-YEAR($F7))*12+MONTH(Q$3)-MONTH($F7))&lt;$G7,1,$I7),2),0))))</f>
        <v/>
      </c>
      <c r="R7" s="5">
        <f>IF($A7="","",IF($L7&lt;&gt;"","",IF($J7&lt;&gt;"Active",0,IF(AND((YEAR(R$3)-YEAR($F7))*12+MONTH(R$3)-MONTH($F7)&gt;=0,MOD((YEAR(R$3)-YEAR($F7))*12+MONTH(R$3)-MONTH($F7),$D7)=0),ROUND($E7*IF(EDATE($F7,(YEAR(R$3)-YEAR($F7))*12+MONTH(R$3)-MONTH($F7))&lt;$G7,1,$I7),2),0))))</f>
        <v/>
      </c>
      <c r="S7" s="5">
        <f>IF($A7="","",IF($L7&lt;&gt;"","",IF($J7&lt;&gt;"Active",0,IF(AND((YEAR(S$3)-YEAR($F7))*12+MONTH(S$3)-MONTH($F7)&gt;=0,MOD((YEAR(S$3)-YEAR($F7))*12+MONTH(S$3)-MONTH($F7),$D7)=0),ROUND($E7*IF(EDATE($F7,(YEAR(S$3)-YEAR($F7))*12+MONTH(S$3)-MONTH($F7))&lt;$G7,1,$I7),2),0))))</f>
        <v/>
      </c>
      <c r="T7" s="5">
        <f>IF($A7="","",IF($L7&lt;&gt;"","",IF($J7&lt;&gt;"Active",0,IF(AND((YEAR(T$3)-YEAR($F7))*12+MONTH(T$3)-MONTH($F7)&gt;=0,MOD((YEAR(T$3)-YEAR($F7))*12+MONTH(T$3)-MONTH($F7),$D7)=0),ROUND($E7*IF(EDATE($F7,(YEAR(T$3)-YEAR($F7))*12+MONTH(T$3)-MONTH($F7))&lt;$G7,1,$I7),2),0))))</f>
        <v/>
      </c>
      <c r="U7" s="5">
        <f>IF($A7="","",IF($L7&lt;&gt;"","",IF($J7&lt;&gt;"Active",0,IF(AND((YEAR(U$3)-YEAR($F7))*12+MONTH(U$3)-MONTH($F7)&gt;=0,MOD((YEAR(U$3)-YEAR($F7))*12+MONTH(U$3)-MONTH($F7),$D7)=0),ROUND($E7*IF(EDATE($F7,(YEAR(U$3)-YEAR($F7))*12+MONTH(U$3)-MONTH($F7))&lt;$G7,1,$I7),2),0))))</f>
        <v/>
      </c>
      <c r="V7" s="5">
        <f>IF($A7="","",IF($L7&lt;&gt;"","",IF($J7&lt;&gt;"Active",0,IF(AND((YEAR(V$3)-YEAR($F7))*12+MONTH(V$3)-MONTH($F7)&gt;=0,MOD((YEAR(V$3)-YEAR($F7))*12+MONTH(V$3)-MONTH($F7),$D7)=0),ROUND($E7*IF(EDATE($F7,(YEAR(V$3)-YEAR($F7))*12+MONTH(V$3)-MONTH($F7))&lt;$G7,1,$I7),2),0))))</f>
        <v/>
      </c>
      <c r="W7" s="5">
        <f>IF($A7="","",IF($L7&lt;&gt;"","",IF($J7&lt;&gt;"Active",0,IF(AND((YEAR(W$3)-YEAR($F7))*12+MONTH(W$3)-MONTH($F7)&gt;=0,MOD((YEAR(W$3)-YEAR($F7))*12+MONTH(W$3)-MONTH($F7),$D7)=0),ROUND($E7*IF(EDATE($F7,(YEAR(W$3)-YEAR($F7))*12+MONTH(W$3)-MONTH($F7))&lt;$G7,1,$I7),2),0))))</f>
        <v/>
      </c>
      <c r="X7" s="5">
        <f>IF($A7="","",IF($L7&lt;&gt;"","",IF($J7&lt;&gt;"Active",0,IF(AND((YEAR(X$3)-YEAR($F7))*12+MONTH(X$3)-MONTH($F7)&gt;=0,MOD((YEAR(X$3)-YEAR($F7))*12+MONTH(X$3)-MONTH($F7),$D7)=0),ROUND($E7*IF(EDATE($F7,(YEAR(X$3)-YEAR($F7))*12+MONTH(X$3)-MONTH($F7))&lt;$G7,1,$I7),2),0))))</f>
        <v/>
      </c>
      <c r="Y7" s="5">
        <f>IF($A7="","",IF($L7&lt;&gt;"","",IF($J7&lt;&gt;"Active",0,$E7*SUMPRODUCT(--(((YEAR($M$3:$X$3)-YEAR($F7))*12+MONTH($M$3:$X$3)-MONTH($F7))&gt;=0),--(MOD((YEAR($M$3:$X$3)-YEAR($F7))*12+MONTH($M$3:$X$3)-MONTH($F7),$D7)=0)))))</f>
        <v/>
      </c>
      <c r="Z7" s="5">
        <f>IF(A7="","",IF(L7&lt;&gt;"","",SUM(M7:X7)))</f>
        <v/>
      </c>
      <c r="AA7" s="5">
        <f>IF(A7="","",IF(OR(Y7="",Z7=""),"",Y7-Z7))</f>
        <v/>
      </c>
    </row>
    <row r="8" ht="22" customHeight="1">
      <c r="A8" s="33" t="inlineStr">
        <is>
          <t>DEMO-RR-004</t>
        </is>
      </c>
      <c r="B8" s="34" t="inlineStr">
        <is>
          <t>Fictional Account D</t>
        </is>
      </c>
      <c r="C8" s="34" t="inlineStr">
        <is>
          <t>Semiannual</t>
        </is>
      </c>
      <c r="D8" s="35">
        <f>IF(A8="","",IFERROR(VLOOKUP(C8,Assumptions!$A$12:$B$16,2,FALSE),""))</f>
        <v/>
      </c>
      <c r="E8" s="36" t="n">
        <v>650</v>
      </c>
      <c r="F8" s="37" t="n">
        <v>46346</v>
      </c>
      <c r="G8" s="37" t="n">
        <v>46402</v>
      </c>
      <c r="H8" s="38" t="n">
        <v>0.65</v>
      </c>
      <c r="I8" s="39">
        <f>IF(A8="","",IF(H8="",Assumptions!$B$5,H8))</f>
        <v/>
      </c>
      <c r="J8" s="34" t="inlineStr">
        <is>
          <t>Active</t>
        </is>
      </c>
      <c r="K8" s="40">
        <f>IF(A8="","",IF(OR(L8&lt;&gt;"",J8&lt;&gt;"Active"),"",IF(G8&lt;Assumptions!$B$2,"Renewal overdue"&amp;IF(I8&lt;Assumptions!$B$7,", low retention",""),IF(G8&lt;=Assumptions!$B$2+Assumptions!$B$6,"Renewal due soon"&amp;IF(I8&lt;Assumptions!$B$7,", low retention",""),IF(I8&lt;Assumptions!$B$7,"Low retention","")))))</f>
        <v/>
      </c>
      <c r="L8" s="40">
        <f>IF(A8="","",IF(Assumptions!$B$8&lt;&gt;"Ready","Review assumptions",IF(COUNTIF($A$5:$A$104,A8)&gt;1,"Duplicate contract ID",IF(OR(B8="",C8="",E8="",F8="",G8="",J8=""),"Missing required input",IF(D8="","Frequency not recognized",IF(OR(E8&lt;=0,AND(H8&lt;&gt;"",OR(H8&lt;0,H8&gt;1))),"Check amount or retention",IF(OR(F8&lt;Assumptions!$B$2,F8&gt;EOMONTH(Assumptions!$B$3,11)),"Next service date is outside allowed range","")))))))</f>
        <v/>
      </c>
      <c r="M8" s="5">
        <f>IF($A8="","",IF($L8&lt;&gt;"","",IF($J8&lt;&gt;"Active",0,IF(AND((YEAR(M$3)-YEAR($F8))*12+MONTH(M$3)-MONTH($F8)&gt;=0,MOD((YEAR(M$3)-YEAR($F8))*12+MONTH(M$3)-MONTH($F8),$D8)=0),ROUND($E8*IF(EDATE($F8,(YEAR(M$3)-YEAR($F8))*12+MONTH(M$3)-MONTH($F8))&lt;$G8,1,$I8),2),0))))</f>
        <v/>
      </c>
      <c r="N8" s="5">
        <f>IF($A8="","",IF($L8&lt;&gt;"","",IF($J8&lt;&gt;"Active",0,IF(AND((YEAR(N$3)-YEAR($F8))*12+MONTH(N$3)-MONTH($F8)&gt;=0,MOD((YEAR(N$3)-YEAR($F8))*12+MONTH(N$3)-MONTH($F8),$D8)=0),ROUND($E8*IF(EDATE($F8,(YEAR(N$3)-YEAR($F8))*12+MONTH(N$3)-MONTH($F8))&lt;$G8,1,$I8),2),0))))</f>
        <v/>
      </c>
      <c r="O8" s="5">
        <f>IF($A8="","",IF($L8&lt;&gt;"","",IF($J8&lt;&gt;"Active",0,IF(AND((YEAR(O$3)-YEAR($F8))*12+MONTH(O$3)-MONTH($F8)&gt;=0,MOD((YEAR(O$3)-YEAR($F8))*12+MONTH(O$3)-MONTH($F8),$D8)=0),ROUND($E8*IF(EDATE($F8,(YEAR(O$3)-YEAR($F8))*12+MONTH(O$3)-MONTH($F8))&lt;$G8,1,$I8),2),0))))</f>
        <v/>
      </c>
      <c r="P8" s="5">
        <f>IF($A8="","",IF($L8&lt;&gt;"","",IF($J8&lt;&gt;"Active",0,IF(AND((YEAR(P$3)-YEAR($F8))*12+MONTH(P$3)-MONTH($F8)&gt;=0,MOD((YEAR(P$3)-YEAR($F8))*12+MONTH(P$3)-MONTH($F8),$D8)=0),ROUND($E8*IF(EDATE($F8,(YEAR(P$3)-YEAR($F8))*12+MONTH(P$3)-MONTH($F8))&lt;$G8,1,$I8),2),0))))</f>
        <v/>
      </c>
      <c r="Q8" s="5">
        <f>IF($A8="","",IF($L8&lt;&gt;"","",IF($J8&lt;&gt;"Active",0,IF(AND((YEAR(Q$3)-YEAR($F8))*12+MONTH(Q$3)-MONTH($F8)&gt;=0,MOD((YEAR(Q$3)-YEAR($F8))*12+MONTH(Q$3)-MONTH($F8),$D8)=0),ROUND($E8*IF(EDATE($F8,(YEAR(Q$3)-YEAR($F8))*12+MONTH(Q$3)-MONTH($F8))&lt;$G8,1,$I8),2),0))))</f>
        <v/>
      </c>
      <c r="R8" s="5">
        <f>IF($A8="","",IF($L8&lt;&gt;"","",IF($J8&lt;&gt;"Active",0,IF(AND((YEAR(R$3)-YEAR($F8))*12+MONTH(R$3)-MONTH($F8)&gt;=0,MOD((YEAR(R$3)-YEAR($F8))*12+MONTH(R$3)-MONTH($F8),$D8)=0),ROUND($E8*IF(EDATE($F8,(YEAR(R$3)-YEAR($F8))*12+MONTH(R$3)-MONTH($F8))&lt;$G8,1,$I8),2),0))))</f>
        <v/>
      </c>
      <c r="S8" s="5">
        <f>IF($A8="","",IF($L8&lt;&gt;"","",IF($J8&lt;&gt;"Active",0,IF(AND((YEAR(S$3)-YEAR($F8))*12+MONTH(S$3)-MONTH($F8)&gt;=0,MOD((YEAR(S$3)-YEAR($F8))*12+MONTH(S$3)-MONTH($F8),$D8)=0),ROUND($E8*IF(EDATE($F8,(YEAR(S$3)-YEAR($F8))*12+MONTH(S$3)-MONTH($F8))&lt;$G8,1,$I8),2),0))))</f>
        <v/>
      </c>
      <c r="T8" s="5">
        <f>IF($A8="","",IF($L8&lt;&gt;"","",IF($J8&lt;&gt;"Active",0,IF(AND((YEAR(T$3)-YEAR($F8))*12+MONTH(T$3)-MONTH($F8)&gt;=0,MOD((YEAR(T$3)-YEAR($F8))*12+MONTH(T$3)-MONTH($F8),$D8)=0),ROUND($E8*IF(EDATE($F8,(YEAR(T$3)-YEAR($F8))*12+MONTH(T$3)-MONTH($F8))&lt;$G8,1,$I8),2),0))))</f>
        <v/>
      </c>
      <c r="U8" s="5">
        <f>IF($A8="","",IF($L8&lt;&gt;"","",IF($J8&lt;&gt;"Active",0,IF(AND((YEAR(U$3)-YEAR($F8))*12+MONTH(U$3)-MONTH($F8)&gt;=0,MOD((YEAR(U$3)-YEAR($F8))*12+MONTH(U$3)-MONTH($F8),$D8)=0),ROUND($E8*IF(EDATE($F8,(YEAR(U$3)-YEAR($F8))*12+MONTH(U$3)-MONTH($F8))&lt;$G8,1,$I8),2),0))))</f>
        <v/>
      </c>
      <c r="V8" s="5">
        <f>IF($A8="","",IF($L8&lt;&gt;"","",IF($J8&lt;&gt;"Active",0,IF(AND((YEAR(V$3)-YEAR($F8))*12+MONTH(V$3)-MONTH($F8)&gt;=0,MOD((YEAR(V$3)-YEAR($F8))*12+MONTH(V$3)-MONTH($F8),$D8)=0),ROUND($E8*IF(EDATE($F8,(YEAR(V$3)-YEAR($F8))*12+MONTH(V$3)-MONTH($F8))&lt;$G8,1,$I8),2),0))))</f>
        <v/>
      </c>
      <c r="W8" s="5">
        <f>IF($A8="","",IF($L8&lt;&gt;"","",IF($J8&lt;&gt;"Active",0,IF(AND((YEAR(W$3)-YEAR($F8))*12+MONTH(W$3)-MONTH($F8)&gt;=0,MOD((YEAR(W$3)-YEAR($F8))*12+MONTH(W$3)-MONTH($F8),$D8)=0),ROUND($E8*IF(EDATE($F8,(YEAR(W$3)-YEAR($F8))*12+MONTH(W$3)-MONTH($F8))&lt;$G8,1,$I8),2),0))))</f>
        <v/>
      </c>
      <c r="X8" s="5">
        <f>IF($A8="","",IF($L8&lt;&gt;"","",IF($J8&lt;&gt;"Active",0,IF(AND((YEAR(X$3)-YEAR($F8))*12+MONTH(X$3)-MONTH($F8)&gt;=0,MOD((YEAR(X$3)-YEAR($F8))*12+MONTH(X$3)-MONTH($F8),$D8)=0),ROUND($E8*IF(EDATE($F8,(YEAR(X$3)-YEAR($F8))*12+MONTH(X$3)-MONTH($F8))&lt;$G8,1,$I8),2),0))))</f>
        <v/>
      </c>
      <c r="Y8" s="5">
        <f>IF($A8="","",IF($L8&lt;&gt;"","",IF($J8&lt;&gt;"Active",0,$E8*SUMPRODUCT(--(((YEAR($M$3:$X$3)-YEAR($F8))*12+MONTH($M$3:$X$3)-MONTH($F8))&gt;=0),--(MOD((YEAR($M$3:$X$3)-YEAR($F8))*12+MONTH($M$3:$X$3)-MONTH($F8),$D8)=0)))))</f>
        <v/>
      </c>
      <c r="Z8" s="5">
        <f>IF(A8="","",IF(L8&lt;&gt;"","",SUM(M8:X8)))</f>
        <v/>
      </c>
      <c r="AA8" s="5">
        <f>IF(A8="","",IF(OR(Y8="",Z8=""),"",Y8-Z8))</f>
        <v/>
      </c>
    </row>
    <row r="9" ht="22" customHeight="1">
      <c r="A9" s="33" t="inlineStr">
        <is>
          <t>DEMO-RR-005</t>
        </is>
      </c>
      <c r="B9" s="34" t="inlineStr">
        <is>
          <t>Fictional Account E</t>
        </is>
      </c>
      <c r="C9" s="34" t="inlineStr">
        <is>
          <t>Annual</t>
        </is>
      </c>
      <c r="D9" s="35">
        <f>IF(A9="","",IFERROR(VLOOKUP(C9,Assumptions!$A$12:$B$16,2,FALSE),""))</f>
        <v/>
      </c>
      <c r="E9" s="36" t="n">
        <v>1200</v>
      </c>
      <c r="F9" s="37" t="n">
        <v>46428</v>
      </c>
      <c r="G9" s="37" t="n">
        <v>46419</v>
      </c>
      <c r="H9" s="38" t="n">
        <v>0.8</v>
      </c>
      <c r="I9" s="39">
        <f>IF(A9="","",IF(H9="",Assumptions!$B$5,H9))</f>
        <v/>
      </c>
      <c r="J9" s="34" t="inlineStr">
        <is>
          <t>Active</t>
        </is>
      </c>
      <c r="K9" s="40">
        <f>IF(A9="","",IF(OR(L9&lt;&gt;"",J9&lt;&gt;"Active"),"",IF(G9&lt;Assumptions!$B$2,"Renewal overdue"&amp;IF(I9&lt;Assumptions!$B$7,", low retention",""),IF(G9&lt;=Assumptions!$B$2+Assumptions!$B$6,"Renewal due soon"&amp;IF(I9&lt;Assumptions!$B$7,", low retention",""),IF(I9&lt;Assumptions!$B$7,"Low retention","")))))</f>
        <v/>
      </c>
      <c r="L9" s="40">
        <f>IF(A9="","",IF(Assumptions!$B$8&lt;&gt;"Ready","Review assumptions",IF(COUNTIF($A$5:$A$104,A9)&gt;1,"Duplicate contract ID",IF(OR(B9="",C9="",E9="",F9="",G9="",J9=""),"Missing required input",IF(D9="","Frequency not recognized",IF(OR(E9&lt;=0,AND(H9&lt;&gt;"",OR(H9&lt;0,H9&gt;1))),"Check amount or retention",IF(OR(F9&lt;Assumptions!$B$2,F9&gt;EOMONTH(Assumptions!$B$3,11)),"Next service date is outside allowed range","")))))))</f>
        <v/>
      </c>
      <c r="M9" s="5">
        <f>IF($A9="","",IF($L9&lt;&gt;"","",IF($J9&lt;&gt;"Active",0,IF(AND((YEAR(M$3)-YEAR($F9))*12+MONTH(M$3)-MONTH($F9)&gt;=0,MOD((YEAR(M$3)-YEAR($F9))*12+MONTH(M$3)-MONTH($F9),$D9)=0),ROUND($E9*IF(EDATE($F9,(YEAR(M$3)-YEAR($F9))*12+MONTH(M$3)-MONTH($F9))&lt;$G9,1,$I9),2),0))))</f>
        <v/>
      </c>
      <c r="N9" s="5">
        <f>IF($A9="","",IF($L9&lt;&gt;"","",IF($J9&lt;&gt;"Active",0,IF(AND((YEAR(N$3)-YEAR($F9))*12+MONTH(N$3)-MONTH($F9)&gt;=0,MOD((YEAR(N$3)-YEAR($F9))*12+MONTH(N$3)-MONTH($F9),$D9)=0),ROUND($E9*IF(EDATE($F9,(YEAR(N$3)-YEAR($F9))*12+MONTH(N$3)-MONTH($F9))&lt;$G9,1,$I9),2),0))))</f>
        <v/>
      </c>
      <c r="O9" s="5">
        <f>IF($A9="","",IF($L9&lt;&gt;"","",IF($J9&lt;&gt;"Active",0,IF(AND((YEAR(O$3)-YEAR($F9))*12+MONTH(O$3)-MONTH($F9)&gt;=0,MOD((YEAR(O$3)-YEAR($F9))*12+MONTH(O$3)-MONTH($F9),$D9)=0),ROUND($E9*IF(EDATE($F9,(YEAR(O$3)-YEAR($F9))*12+MONTH(O$3)-MONTH($F9))&lt;$G9,1,$I9),2),0))))</f>
        <v/>
      </c>
      <c r="P9" s="5">
        <f>IF($A9="","",IF($L9&lt;&gt;"","",IF($J9&lt;&gt;"Active",0,IF(AND((YEAR(P$3)-YEAR($F9))*12+MONTH(P$3)-MONTH($F9)&gt;=0,MOD((YEAR(P$3)-YEAR($F9))*12+MONTH(P$3)-MONTH($F9),$D9)=0),ROUND($E9*IF(EDATE($F9,(YEAR(P$3)-YEAR($F9))*12+MONTH(P$3)-MONTH($F9))&lt;$G9,1,$I9),2),0))))</f>
        <v/>
      </c>
      <c r="Q9" s="5">
        <f>IF($A9="","",IF($L9&lt;&gt;"","",IF($J9&lt;&gt;"Active",0,IF(AND((YEAR(Q$3)-YEAR($F9))*12+MONTH(Q$3)-MONTH($F9)&gt;=0,MOD((YEAR(Q$3)-YEAR($F9))*12+MONTH(Q$3)-MONTH($F9),$D9)=0),ROUND($E9*IF(EDATE($F9,(YEAR(Q$3)-YEAR($F9))*12+MONTH(Q$3)-MONTH($F9))&lt;$G9,1,$I9),2),0))))</f>
        <v/>
      </c>
      <c r="R9" s="5">
        <f>IF($A9="","",IF($L9&lt;&gt;"","",IF($J9&lt;&gt;"Active",0,IF(AND((YEAR(R$3)-YEAR($F9))*12+MONTH(R$3)-MONTH($F9)&gt;=0,MOD((YEAR(R$3)-YEAR($F9))*12+MONTH(R$3)-MONTH($F9),$D9)=0),ROUND($E9*IF(EDATE($F9,(YEAR(R$3)-YEAR($F9))*12+MONTH(R$3)-MONTH($F9))&lt;$G9,1,$I9),2),0))))</f>
        <v/>
      </c>
      <c r="S9" s="5">
        <f>IF($A9="","",IF($L9&lt;&gt;"","",IF($J9&lt;&gt;"Active",0,IF(AND((YEAR(S$3)-YEAR($F9))*12+MONTH(S$3)-MONTH($F9)&gt;=0,MOD((YEAR(S$3)-YEAR($F9))*12+MONTH(S$3)-MONTH($F9),$D9)=0),ROUND($E9*IF(EDATE($F9,(YEAR(S$3)-YEAR($F9))*12+MONTH(S$3)-MONTH($F9))&lt;$G9,1,$I9),2),0))))</f>
        <v/>
      </c>
      <c r="T9" s="5">
        <f>IF($A9="","",IF($L9&lt;&gt;"","",IF($J9&lt;&gt;"Active",0,IF(AND((YEAR(T$3)-YEAR($F9))*12+MONTH(T$3)-MONTH($F9)&gt;=0,MOD((YEAR(T$3)-YEAR($F9))*12+MONTH(T$3)-MONTH($F9),$D9)=0),ROUND($E9*IF(EDATE($F9,(YEAR(T$3)-YEAR($F9))*12+MONTH(T$3)-MONTH($F9))&lt;$G9,1,$I9),2),0))))</f>
        <v/>
      </c>
      <c r="U9" s="5">
        <f>IF($A9="","",IF($L9&lt;&gt;"","",IF($J9&lt;&gt;"Active",0,IF(AND((YEAR(U$3)-YEAR($F9))*12+MONTH(U$3)-MONTH($F9)&gt;=0,MOD((YEAR(U$3)-YEAR($F9))*12+MONTH(U$3)-MONTH($F9),$D9)=0),ROUND($E9*IF(EDATE($F9,(YEAR(U$3)-YEAR($F9))*12+MONTH(U$3)-MONTH($F9))&lt;$G9,1,$I9),2),0))))</f>
        <v/>
      </c>
      <c r="V9" s="5">
        <f>IF($A9="","",IF($L9&lt;&gt;"","",IF($J9&lt;&gt;"Active",0,IF(AND((YEAR(V$3)-YEAR($F9))*12+MONTH(V$3)-MONTH($F9)&gt;=0,MOD((YEAR(V$3)-YEAR($F9))*12+MONTH(V$3)-MONTH($F9),$D9)=0),ROUND($E9*IF(EDATE($F9,(YEAR(V$3)-YEAR($F9))*12+MONTH(V$3)-MONTH($F9))&lt;$G9,1,$I9),2),0))))</f>
        <v/>
      </c>
      <c r="W9" s="5">
        <f>IF($A9="","",IF($L9&lt;&gt;"","",IF($J9&lt;&gt;"Active",0,IF(AND((YEAR(W$3)-YEAR($F9))*12+MONTH(W$3)-MONTH($F9)&gt;=0,MOD((YEAR(W$3)-YEAR($F9))*12+MONTH(W$3)-MONTH($F9),$D9)=0),ROUND($E9*IF(EDATE($F9,(YEAR(W$3)-YEAR($F9))*12+MONTH(W$3)-MONTH($F9))&lt;$G9,1,$I9),2),0))))</f>
        <v/>
      </c>
      <c r="X9" s="5">
        <f>IF($A9="","",IF($L9&lt;&gt;"","",IF($J9&lt;&gt;"Active",0,IF(AND((YEAR(X$3)-YEAR($F9))*12+MONTH(X$3)-MONTH($F9)&gt;=0,MOD((YEAR(X$3)-YEAR($F9))*12+MONTH(X$3)-MONTH($F9),$D9)=0),ROUND($E9*IF(EDATE($F9,(YEAR(X$3)-YEAR($F9))*12+MONTH(X$3)-MONTH($F9))&lt;$G9,1,$I9),2),0))))</f>
        <v/>
      </c>
      <c r="Y9" s="5">
        <f>IF($A9="","",IF($L9&lt;&gt;"","",IF($J9&lt;&gt;"Active",0,$E9*SUMPRODUCT(--(((YEAR($M$3:$X$3)-YEAR($F9))*12+MONTH($M$3:$X$3)-MONTH($F9))&gt;=0),--(MOD((YEAR($M$3:$X$3)-YEAR($F9))*12+MONTH($M$3:$X$3)-MONTH($F9),$D9)=0)))))</f>
        <v/>
      </c>
      <c r="Z9" s="5">
        <f>IF(A9="","",IF(L9&lt;&gt;"","",SUM(M9:X9)))</f>
        <v/>
      </c>
      <c r="AA9" s="5">
        <f>IF(A9="","",IF(OR(Y9="",Z9=""),"",Y9-Z9))</f>
        <v/>
      </c>
    </row>
    <row r="10" ht="22" customHeight="1">
      <c r="A10" s="33" t="inlineStr">
        <is>
          <t>DEMO-RR-006</t>
        </is>
      </c>
      <c r="B10" s="34" t="inlineStr">
        <is>
          <t>Fictional Account F</t>
        </is>
      </c>
      <c r="C10" s="34" t="inlineStr">
        <is>
          <t>Monthly</t>
        </is>
      </c>
      <c r="D10" s="35">
        <f>IF(A10="","",IFERROR(VLOOKUP(C10,Assumptions!$A$12:$B$16,2,FALSE),""))</f>
        <v/>
      </c>
      <c r="E10" s="36" t="n">
        <v>95</v>
      </c>
      <c r="F10" s="37" t="n">
        <v>46285</v>
      </c>
      <c r="G10" s="37" t="n">
        <v>46296</v>
      </c>
      <c r="H10" s="38" t="n">
        <v>0.6</v>
      </c>
      <c r="I10" s="39">
        <f>IF(A10="","",IF(H10="",Assumptions!$B$5,H10))</f>
        <v/>
      </c>
      <c r="J10" s="34" t="inlineStr">
        <is>
          <t>Active</t>
        </is>
      </c>
      <c r="K10" s="40">
        <f>IF(A10="","",IF(OR(L10&lt;&gt;"",J10&lt;&gt;"Active"),"",IF(G10&lt;Assumptions!$B$2,"Renewal overdue"&amp;IF(I10&lt;Assumptions!$B$7,", low retention",""),IF(G10&lt;=Assumptions!$B$2+Assumptions!$B$6,"Renewal due soon"&amp;IF(I10&lt;Assumptions!$B$7,", low retention",""),IF(I10&lt;Assumptions!$B$7,"Low retention","")))))</f>
        <v/>
      </c>
      <c r="L10" s="40">
        <f>IF(A10="","",IF(Assumptions!$B$8&lt;&gt;"Ready","Review assumptions",IF(COUNTIF($A$5:$A$104,A10)&gt;1,"Duplicate contract ID",IF(OR(B10="",C10="",E10="",F10="",G10="",J10=""),"Missing required input",IF(D10="","Frequency not recognized",IF(OR(E10&lt;=0,AND(H10&lt;&gt;"",OR(H10&lt;0,H10&gt;1))),"Check amount or retention",IF(OR(F10&lt;Assumptions!$B$2,F10&gt;EOMONTH(Assumptions!$B$3,11)),"Next service date is outside allowed range","")))))))</f>
        <v/>
      </c>
      <c r="M10" s="5">
        <f>IF($A10="","",IF($L10&lt;&gt;"","",IF($J10&lt;&gt;"Active",0,IF(AND((YEAR(M$3)-YEAR($F10))*12+MONTH(M$3)-MONTH($F10)&gt;=0,MOD((YEAR(M$3)-YEAR($F10))*12+MONTH(M$3)-MONTH($F10),$D10)=0),ROUND($E10*IF(EDATE($F10,(YEAR(M$3)-YEAR($F10))*12+MONTH(M$3)-MONTH($F10))&lt;$G10,1,$I10),2),0))))</f>
        <v/>
      </c>
      <c r="N10" s="5">
        <f>IF($A10="","",IF($L10&lt;&gt;"","",IF($J10&lt;&gt;"Active",0,IF(AND((YEAR(N$3)-YEAR($F10))*12+MONTH(N$3)-MONTH($F10)&gt;=0,MOD((YEAR(N$3)-YEAR($F10))*12+MONTH(N$3)-MONTH($F10),$D10)=0),ROUND($E10*IF(EDATE($F10,(YEAR(N$3)-YEAR($F10))*12+MONTH(N$3)-MONTH($F10))&lt;$G10,1,$I10),2),0))))</f>
        <v/>
      </c>
      <c r="O10" s="5">
        <f>IF($A10="","",IF($L10&lt;&gt;"","",IF($J10&lt;&gt;"Active",0,IF(AND((YEAR(O$3)-YEAR($F10))*12+MONTH(O$3)-MONTH($F10)&gt;=0,MOD((YEAR(O$3)-YEAR($F10))*12+MONTH(O$3)-MONTH($F10),$D10)=0),ROUND($E10*IF(EDATE($F10,(YEAR(O$3)-YEAR($F10))*12+MONTH(O$3)-MONTH($F10))&lt;$G10,1,$I10),2),0))))</f>
        <v/>
      </c>
      <c r="P10" s="5">
        <f>IF($A10="","",IF($L10&lt;&gt;"","",IF($J10&lt;&gt;"Active",0,IF(AND((YEAR(P$3)-YEAR($F10))*12+MONTH(P$3)-MONTH($F10)&gt;=0,MOD((YEAR(P$3)-YEAR($F10))*12+MONTH(P$3)-MONTH($F10),$D10)=0),ROUND($E10*IF(EDATE($F10,(YEAR(P$3)-YEAR($F10))*12+MONTH(P$3)-MONTH($F10))&lt;$G10,1,$I10),2),0))))</f>
        <v/>
      </c>
      <c r="Q10" s="5">
        <f>IF($A10="","",IF($L10&lt;&gt;"","",IF($J10&lt;&gt;"Active",0,IF(AND((YEAR(Q$3)-YEAR($F10))*12+MONTH(Q$3)-MONTH($F10)&gt;=0,MOD((YEAR(Q$3)-YEAR($F10))*12+MONTH(Q$3)-MONTH($F10),$D10)=0),ROUND($E10*IF(EDATE($F10,(YEAR(Q$3)-YEAR($F10))*12+MONTH(Q$3)-MONTH($F10))&lt;$G10,1,$I10),2),0))))</f>
        <v/>
      </c>
      <c r="R10" s="5">
        <f>IF($A10="","",IF($L10&lt;&gt;"","",IF($J10&lt;&gt;"Active",0,IF(AND((YEAR(R$3)-YEAR($F10))*12+MONTH(R$3)-MONTH($F10)&gt;=0,MOD((YEAR(R$3)-YEAR($F10))*12+MONTH(R$3)-MONTH($F10),$D10)=0),ROUND($E10*IF(EDATE($F10,(YEAR(R$3)-YEAR($F10))*12+MONTH(R$3)-MONTH($F10))&lt;$G10,1,$I10),2),0))))</f>
        <v/>
      </c>
      <c r="S10" s="5">
        <f>IF($A10="","",IF($L10&lt;&gt;"","",IF($J10&lt;&gt;"Active",0,IF(AND((YEAR(S$3)-YEAR($F10))*12+MONTH(S$3)-MONTH($F10)&gt;=0,MOD((YEAR(S$3)-YEAR($F10))*12+MONTH(S$3)-MONTH($F10),$D10)=0),ROUND($E10*IF(EDATE($F10,(YEAR(S$3)-YEAR($F10))*12+MONTH(S$3)-MONTH($F10))&lt;$G10,1,$I10),2),0))))</f>
        <v/>
      </c>
      <c r="T10" s="5">
        <f>IF($A10="","",IF($L10&lt;&gt;"","",IF($J10&lt;&gt;"Active",0,IF(AND((YEAR(T$3)-YEAR($F10))*12+MONTH(T$3)-MONTH($F10)&gt;=0,MOD((YEAR(T$3)-YEAR($F10))*12+MONTH(T$3)-MONTH($F10),$D10)=0),ROUND($E10*IF(EDATE($F10,(YEAR(T$3)-YEAR($F10))*12+MONTH(T$3)-MONTH($F10))&lt;$G10,1,$I10),2),0))))</f>
        <v/>
      </c>
      <c r="U10" s="5">
        <f>IF($A10="","",IF($L10&lt;&gt;"","",IF($J10&lt;&gt;"Active",0,IF(AND((YEAR(U$3)-YEAR($F10))*12+MONTH(U$3)-MONTH($F10)&gt;=0,MOD((YEAR(U$3)-YEAR($F10))*12+MONTH(U$3)-MONTH($F10),$D10)=0),ROUND($E10*IF(EDATE($F10,(YEAR(U$3)-YEAR($F10))*12+MONTH(U$3)-MONTH($F10))&lt;$G10,1,$I10),2),0))))</f>
        <v/>
      </c>
      <c r="V10" s="5">
        <f>IF($A10="","",IF($L10&lt;&gt;"","",IF($J10&lt;&gt;"Active",0,IF(AND((YEAR(V$3)-YEAR($F10))*12+MONTH(V$3)-MONTH($F10)&gt;=0,MOD((YEAR(V$3)-YEAR($F10))*12+MONTH(V$3)-MONTH($F10),$D10)=0),ROUND($E10*IF(EDATE($F10,(YEAR(V$3)-YEAR($F10))*12+MONTH(V$3)-MONTH($F10))&lt;$G10,1,$I10),2),0))))</f>
        <v/>
      </c>
      <c r="W10" s="5">
        <f>IF($A10="","",IF($L10&lt;&gt;"","",IF($J10&lt;&gt;"Active",0,IF(AND((YEAR(W$3)-YEAR($F10))*12+MONTH(W$3)-MONTH($F10)&gt;=0,MOD((YEAR(W$3)-YEAR($F10))*12+MONTH(W$3)-MONTH($F10),$D10)=0),ROUND($E10*IF(EDATE($F10,(YEAR(W$3)-YEAR($F10))*12+MONTH(W$3)-MONTH($F10))&lt;$G10,1,$I10),2),0))))</f>
        <v/>
      </c>
      <c r="X10" s="5">
        <f>IF($A10="","",IF($L10&lt;&gt;"","",IF($J10&lt;&gt;"Active",0,IF(AND((YEAR(X$3)-YEAR($F10))*12+MONTH(X$3)-MONTH($F10)&gt;=0,MOD((YEAR(X$3)-YEAR($F10))*12+MONTH(X$3)-MONTH($F10),$D10)=0),ROUND($E10*IF(EDATE($F10,(YEAR(X$3)-YEAR($F10))*12+MONTH(X$3)-MONTH($F10))&lt;$G10,1,$I10),2),0))))</f>
        <v/>
      </c>
      <c r="Y10" s="5">
        <f>IF($A10="","",IF($L10&lt;&gt;"","",IF($J10&lt;&gt;"Active",0,$E10*SUMPRODUCT(--(((YEAR($M$3:$X$3)-YEAR($F10))*12+MONTH($M$3:$X$3)-MONTH($F10))&gt;=0),--(MOD((YEAR($M$3:$X$3)-YEAR($F10))*12+MONTH($M$3:$X$3)-MONTH($F10),$D10)=0)))))</f>
        <v/>
      </c>
      <c r="Z10" s="5">
        <f>IF(A10="","",IF(L10&lt;&gt;"","",SUM(M10:X10)))</f>
        <v/>
      </c>
      <c r="AA10" s="5">
        <f>IF(A10="","",IF(OR(Y10="",Z10=""),"",Y10-Z10))</f>
        <v/>
      </c>
    </row>
    <row r="11" ht="22" customHeight="1">
      <c r="A11" s="33" t="inlineStr">
        <is>
          <t>DEMO-RR-007</t>
        </is>
      </c>
      <c r="B11" s="34" t="inlineStr">
        <is>
          <t>Fictional Account G</t>
        </is>
      </c>
      <c r="C11" s="34" t="inlineStr">
        <is>
          <t>Quarterly</t>
        </is>
      </c>
      <c r="D11" s="35">
        <f>IF(A11="","",IFERROR(VLOOKUP(C11,Assumptions!$A$12:$B$16,2,FALSE),""))</f>
        <v/>
      </c>
      <c r="E11" s="36" t="n">
        <v>500</v>
      </c>
      <c r="F11" s="37" t="n">
        <v>46366</v>
      </c>
      <c r="G11" s="37" t="n">
        <v>46356</v>
      </c>
      <c r="H11" s="38" t="n">
        <v>0.95</v>
      </c>
      <c r="I11" s="39">
        <f>IF(A11="","",IF(H11="",Assumptions!$B$5,H11))</f>
        <v/>
      </c>
      <c r="J11" s="34" t="inlineStr">
        <is>
          <t>On Hold</t>
        </is>
      </c>
      <c r="K11" s="40">
        <f>IF(A11="","",IF(OR(L11&lt;&gt;"",J11&lt;&gt;"Active"),"",IF(G11&lt;Assumptions!$B$2,"Renewal overdue"&amp;IF(I11&lt;Assumptions!$B$7,", low retention",""),IF(G11&lt;=Assumptions!$B$2+Assumptions!$B$6,"Renewal due soon"&amp;IF(I11&lt;Assumptions!$B$7,", low retention",""),IF(I11&lt;Assumptions!$B$7,"Low retention","")))))</f>
        <v/>
      </c>
      <c r="L11" s="40">
        <f>IF(A11="","",IF(Assumptions!$B$8&lt;&gt;"Ready","Review assumptions",IF(COUNTIF($A$5:$A$104,A11)&gt;1,"Duplicate contract ID",IF(OR(B11="",C11="",E11="",F11="",G11="",J11=""),"Missing required input",IF(D11="","Frequency not recognized",IF(OR(E11&lt;=0,AND(H11&lt;&gt;"",OR(H11&lt;0,H11&gt;1))),"Check amount or retention",IF(OR(F11&lt;Assumptions!$B$2,F11&gt;EOMONTH(Assumptions!$B$3,11)),"Next service date is outside allowed range","")))))))</f>
        <v/>
      </c>
      <c r="M11" s="5">
        <f>IF($A11="","",IF($L11&lt;&gt;"","",IF($J11&lt;&gt;"Active",0,IF(AND((YEAR(M$3)-YEAR($F11))*12+MONTH(M$3)-MONTH($F11)&gt;=0,MOD((YEAR(M$3)-YEAR($F11))*12+MONTH(M$3)-MONTH($F11),$D11)=0),ROUND($E11*IF(EDATE($F11,(YEAR(M$3)-YEAR($F11))*12+MONTH(M$3)-MONTH($F11))&lt;$G11,1,$I11),2),0))))</f>
        <v/>
      </c>
      <c r="N11" s="5">
        <f>IF($A11="","",IF($L11&lt;&gt;"","",IF($J11&lt;&gt;"Active",0,IF(AND((YEAR(N$3)-YEAR($F11))*12+MONTH(N$3)-MONTH($F11)&gt;=0,MOD((YEAR(N$3)-YEAR($F11))*12+MONTH(N$3)-MONTH($F11),$D11)=0),ROUND($E11*IF(EDATE($F11,(YEAR(N$3)-YEAR($F11))*12+MONTH(N$3)-MONTH($F11))&lt;$G11,1,$I11),2),0))))</f>
        <v/>
      </c>
      <c r="O11" s="5">
        <f>IF($A11="","",IF($L11&lt;&gt;"","",IF($J11&lt;&gt;"Active",0,IF(AND((YEAR(O$3)-YEAR($F11))*12+MONTH(O$3)-MONTH($F11)&gt;=0,MOD((YEAR(O$3)-YEAR($F11))*12+MONTH(O$3)-MONTH($F11),$D11)=0),ROUND($E11*IF(EDATE($F11,(YEAR(O$3)-YEAR($F11))*12+MONTH(O$3)-MONTH($F11))&lt;$G11,1,$I11),2),0))))</f>
        <v/>
      </c>
      <c r="P11" s="5">
        <f>IF($A11="","",IF($L11&lt;&gt;"","",IF($J11&lt;&gt;"Active",0,IF(AND((YEAR(P$3)-YEAR($F11))*12+MONTH(P$3)-MONTH($F11)&gt;=0,MOD((YEAR(P$3)-YEAR($F11))*12+MONTH(P$3)-MONTH($F11),$D11)=0),ROUND($E11*IF(EDATE($F11,(YEAR(P$3)-YEAR($F11))*12+MONTH(P$3)-MONTH($F11))&lt;$G11,1,$I11),2),0))))</f>
        <v/>
      </c>
      <c r="Q11" s="5">
        <f>IF($A11="","",IF($L11&lt;&gt;"","",IF($J11&lt;&gt;"Active",0,IF(AND((YEAR(Q$3)-YEAR($F11))*12+MONTH(Q$3)-MONTH($F11)&gt;=0,MOD((YEAR(Q$3)-YEAR($F11))*12+MONTH(Q$3)-MONTH($F11),$D11)=0),ROUND($E11*IF(EDATE($F11,(YEAR(Q$3)-YEAR($F11))*12+MONTH(Q$3)-MONTH($F11))&lt;$G11,1,$I11),2),0))))</f>
        <v/>
      </c>
      <c r="R11" s="5">
        <f>IF($A11="","",IF($L11&lt;&gt;"","",IF($J11&lt;&gt;"Active",0,IF(AND((YEAR(R$3)-YEAR($F11))*12+MONTH(R$3)-MONTH($F11)&gt;=0,MOD((YEAR(R$3)-YEAR($F11))*12+MONTH(R$3)-MONTH($F11),$D11)=0),ROUND($E11*IF(EDATE($F11,(YEAR(R$3)-YEAR($F11))*12+MONTH(R$3)-MONTH($F11))&lt;$G11,1,$I11),2),0))))</f>
        <v/>
      </c>
      <c r="S11" s="5">
        <f>IF($A11="","",IF($L11&lt;&gt;"","",IF($J11&lt;&gt;"Active",0,IF(AND((YEAR(S$3)-YEAR($F11))*12+MONTH(S$3)-MONTH($F11)&gt;=0,MOD((YEAR(S$3)-YEAR($F11))*12+MONTH(S$3)-MONTH($F11),$D11)=0),ROUND($E11*IF(EDATE($F11,(YEAR(S$3)-YEAR($F11))*12+MONTH(S$3)-MONTH($F11))&lt;$G11,1,$I11),2),0))))</f>
        <v/>
      </c>
      <c r="T11" s="5">
        <f>IF($A11="","",IF($L11&lt;&gt;"","",IF($J11&lt;&gt;"Active",0,IF(AND((YEAR(T$3)-YEAR($F11))*12+MONTH(T$3)-MONTH($F11)&gt;=0,MOD((YEAR(T$3)-YEAR($F11))*12+MONTH(T$3)-MONTH($F11),$D11)=0),ROUND($E11*IF(EDATE($F11,(YEAR(T$3)-YEAR($F11))*12+MONTH(T$3)-MONTH($F11))&lt;$G11,1,$I11),2),0))))</f>
        <v/>
      </c>
      <c r="U11" s="5">
        <f>IF($A11="","",IF($L11&lt;&gt;"","",IF($J11&lt;&gt;"Active",0,IF(AND((YEAR(U$3)-YEAR($F11))*12+MONTH(U$3)-MONTH($F11)&gt;=0,MOD((YEAR(U$3)-YEAR($F11))*12+MONTH(U$3)-MONTH($F11),$D11)=0),ROUND($E11*IF(EDATE($F11,(YEAR(U$3)-YEAR($F11))*12+MONTH(U$3)-MONTH($F11))&lt;$G11,1,$I11),2),0))))</f>
        <v/>
      </c>
      <c r="V11" s="5">
        <f>IF($A11="","",IF($L11&lt;&gt;"","",IF($J11&lt;&gt;"Active",0,IF(AND((YEAR(V$3)-YEAR($F11))*12+MONTH(V$3)-MONTH($F11)&gt;=0,MOD((YEAR(V$3)-YEAR($F11))*12+MONTH(V$3)-MONTH($F11),$D11)=0),ROUND($E11*IF(EDATE($F11,(YEAR(V$3)-YEAR($F11))*12+MONTH(V$3)-MONTH($F11))&lt;$G11,1,$I11),2),0))))</f>
        <v/>
      </c>
      <c r="W11" s="5">
        <f>IF($A11="","",IF($L11&lt;&gt;"","",IF($J11&lt;&gt;"Active",0,IF(AND((YEAR(W$3)-YEAR($F11))*12+MONTH(W$3)-MONTH($F11)&gt;=0,MOD((YEAR(W$3)-YEAR($F11))*12+MONTH(W$3)-MONTH($F11),$D11)=0),ROUND($E11*IF(EDATE($F11,(YEAR(W$3)-YEAR($F11))*12+MONTH(W$3)-MONTH($F11))&lt;$G11,1,$I11),2),0))))</f>
        <v/>
      </c>
      <c r="X11" s="5">
        <f>IF($A11="","",IF($L11&lt;&gt;"","",IF($J11&lt;&gt;"Active",0,IF(AND((YEAR(X$3)-YEAR($F11))*12+MONTH(X$3)-MONTH($F11)&gt;=0,MOD((YEAR(X$3)-YEAR($F11))*12+MONTH(X$3)-MONTH($F11),$D11)=0),ROUND($E11*IF(EDATE($F11,(YEAR(X$3)-YEAR($F11))*12+MONTH(X$3)-MONTH($F11))&lt;$G11,1,$I11),2),0))))</f>
        <v/>
      </c>
      <c r="Y11" s="5">
        <f>IF($A11="","",IF($L11&lt;&gt;"","",IF($J11&lt;&gt;"Active",0,$E11*SUMPRODUCT(--(((YEAR($M$3:$X$3)-YEAR($F11))*12+MONTH($M$3:$X$3)-MONTH($F11))&gt;=0),--(MOD((YEAR($M$3:$X$3)-YEAR($F11))*12+MONTH($M$3:$X$3)-MONTH($F11),$D11)=0)))))</f>
        <v/>
      </c>
      <c r="Z11" s="5">
        <f>IF(A11="","",IF(L11&lt;&gt;"","",SUM(M11:X11)))</f>
        <v/>
      </c>
      <c r="AA11" s="5">
        <f>IF(A11="","",IF(OR(Y11="",Z11=""),"",Y11-Z11))</f>
        <v/>
      </c>
    </row>
    <row r="12" ht="22" customHeight="1">
      <c r="A12" s="33" t="inlineStr">
        <is>
          <t>DEMO-RR-008</t>
        </is>
      </c>
      <c r="B12" s="34" t="inlineStr">
        <is>
          <t>Fictional Account H</t>
        </is>
      </c>
      <c r="C12" s="34" t="inlineStr">
        <is>
          <t>Every 2 Months</t>
        </is>
      </c>
      <c r="D12" s="35">
        <f>IF(A12="","",IFERROR(VLOOKUP(C12,Assumptions!$A$12:$B$16,2,FALSE),""))</f>
        <v/>
      </c>
      <c r="E12" s="36" t="n">
        <v>180</v>
      </c>
      <c r="F12" s="37" t="n">
        <v>46290</v>
      </c>
      <c r="G12" s="37" t="n">
        <v>46270</v>
      </c>
      <c r="H12" s="38" t="n">
        <v>0.5</v>
      </c>
      <c r="I12" s="39">
        <f>IF(A12="","",IF(H12="",Assumptions!$B$5,H12))</f>
        <v/>
      </c>
      <c r="J12" s="34" t="inlineStr">
        <is>
          <t>Active</t>
        </is>
      </c>
      <c r="K12" s="40">
        <f>IF(A12="","",IF(OR(L12&lt;&gt;"",J12&lt;&gt;"Active"),"",IF(G12&lt;Assumptions!$B$2,"Renewal overdue"&amp;IF(I12&lt;Assumptions!$B$7,", low retention",""),IF(G12&lt;=Assumptions!$B$2+Assumptions!$B$6,"Renewal due soon"&amp;IF(I12&lt;Assumptions!$B$7,", low retention",""),IF(I12&lt;Assumptions!$B$7,"Low retention","")))))</f>
        <v/>
      </c>
      <c r="L12" s="40">
        <f>IF(A12="","",IF(Assumptions!$B$8&lt;&gt;"Ready","Review assumptions",IF(COUNTIF($A$5:$A$104,A12)&gt;1,"Duplicate contract ID",IF(OR(B12="",C12="",E12="",F12="",G12="",J12=""),"Missing required input",IF(D12="","Frequency not recognized",IF(OR(E12&lt;=0,AND(H12&lt;&gt;"",OR(H12&lt;0,H12&gt;1))),"Check amount or retention",IF(OR(F12&lt;Assumptions!$B$2,F12&gt;EOMONTH(Assumptions!$B$3,11)),"Next service date is outside allowed range","")))))))</f>
        <v/>
      </c>
      <c r="M12" s="5">
        <f>IF($A12="","",IF($L12&lt;&gt;"","",IF($J12&lt;&gt;"Active",0,IF(AND((YEAR(M$3)-YEAR($F12))*12+MONTH(M$3)-MONTH($F12)&gt;=0,MOD((YEAR(M$3)-YEAR($F12))*12+MONTH(M$3)-MONTH($F12),$D12)=0),ROUND($E12*IF(EDATE($F12,(YEAR(M$3)-YEAR($F12))*12+MONTH(M$3)-MONTH($F12))&lt;$G12,1,$I12),2),0))))</f>
        <v/>
      </c>
      <c r="N12" s="5">
        <f>IF($A12="","",IF($L12&lt;&gt;"","",IF($J12&lt;&gt;"Active",0,IF(AND((YEAR(N$3)-YEAR($F12))*12+MONTH(N$3)-MONTH($F12)&gt;=0,MOD((YEAR(N$3)-YEAR($F12))*12+MONTH(N$3)-MONTH($F12),$D12)=0),ROUND($E12*IF(EDATE($F12,(YEAR(N$3)-YEAR($F12))*12+MONTH(N$3)-MONTH($F12))&lt;$G12,1,$I12),2),0))))</f>
        <v/>
      </c>
      <c r="O12" s="5">
        <f>IF($A12="","",IF($L12&lt;&gt;"","",IF($J12&lt;&gt;"Active",0,IF(AND((YEAR(O$3)-YEAR($F12))*12+MONTH(O$3)-MONTH($F12)&gt;=0,MOD((YEAR(O$3)-YEAR($F12))*12+MONTH(O$3)-MONTH($F12),$D12)=0),ROUND($E12*IF(EDATE($F12,(YEAR(O$3)-YEAR($F12))*12+MONTH(O$3)-MONTH($F12))&lt;$G12,1,$I12),2),0))))</f>
        <v/>
      </c>
      <c r="P12" s="5">
        <f>IF($A12="","",IF($L12&lt;&gt;"","",IF($J12&lt;&gt;"Active",0,IF(AND((YEAR(P$3)-YEAR($F12))*12+MONTH(P$3)-MONTH($F12)&gt;=0,MOD((YEAR(P$3)-YEAR($F12))*12+MONTH(P$3)-MONTH($F12),$D12)=0),ROUND($E12*IF(EDATE($F12,(YEAR(P$3)-YEAR($F12))*12+MONTH(P$3)-MONTH($F12))&lt;$G12,1,$I12),2),0))))</f>
        <v/>
      </c>
      <c r="Q12" s="5">
        <f>IF($A12="","",IF($L12&lt;&gt;"","",IF($J12&lt;&gt;"Active",0,IF(AND((YEAR(Q$3)-YEAR($F12))*12+MONTH(Q$3)-MONTH($F12)&gt;=0,MOD((YEAR(Q$3)-YEAR($F12))*12+MONTH(Q$3)-MONTH($F12),$D12)=0),ROUND($E12*IF(EDATE($F12,(YEAR(Q$3)-YEAR($F12))*12+MONTH(Q$3)-MONTH($F12))&lt;$G12,1,$I12),2),0))))</f>
        <v/>
      </c>
      <c r="R12" s="5">
        <f>IF($A12="","",IF($L12&lt;&gt;"","",IF($J12&lt;&gt;"Active",0,IF(AND((YEAR(R$3)-YEAR($F12))*12+MONTH(R$3)-MONTH($F12)&gt;=0,MOD((YEAR(R$3)-YEAR($F12))*12+MONTH(R$3)-MONTH($F12),$D12)=0),ROUND($E12*IF(EDATE($F12,(YEAR(R$3)-YEAR($F12))*12+MONTH(R$3)-MONTH($F12))&lt;$G12,1,$I12),2),0))))</f>
        <v/>
      </c>
      <c r="S12" s="5">
        <f>IF($A12="","",IF($L12&lt;&gt;"","",IF($J12&lt;&gt;"Active",0,IF(AND((YEAR(S$3)-YEAR($F12))*12+MONTH(S$3)-MONTH($F12)&gt;=0,MOD((YEAR(S$3)-YEAR($F12))*12+MONTH(S$3)-MONTH($F12),$D12)=0),ROUND($E12*IF(EDATE($F12,(YEAR(S$3)-YEAR($F12))*12+MONTH(S$3)-MONTH($F12))&lt;$G12,1,$I12),2),0))))</f>
        <v/>
      </c>
      <c r="T12" s="5">
        <f>IF($A12="","",IF($L12&lt;&gt;"","",IF($J12&lt;&gt;"Active",0,IF(AND((YEAR(T$3)-YEAR($F12))*12+MONTH(T$3)-MONTH($F12)&gt;=0,MOD((YEAR(T$3)-YEAR($F12))*12+MONTH(T$3)-MONTH($F12),$D12)=0),ROUND($E12*IF(EDATE($F12,(YEAR(T$3)-YEAR($F12))*12+MONTH(T$3)-MONTH($F12))&lt;$G12,1,$I12),2),0))))</f>
        <v/>
      </c>
      <c r="U12" s="5">
        <f>IF($A12="","",IF($L12&lt;&gt;"","",IF($J12&lt;&gt;"Active",0,IF(AND((YEAR(U$3)-YEAR($F12))*12+MONTH(U$3)-MONTH($F12)&gt;=0,MOD((YEAR(U$3)-YEAR($F12))*12+MONTH(U$3)-MONTH($F12),$D12)=0),ROUND($E12*IF(EDATE($F12,(YEAR(U$3)-YEAR($F12))*12+MONTH(U$3)-MONTH($F12))&lt;$G12,1,$I12),2),0))))</f>
        <v/>
      </c>
      <c r="V12" s="5">
        <f>IF($A12="","",IF($L12&lt;&gt;"","",IF($J12&lt;&gt;"Active",0,IF(AND((YEAR(V$3)-YEAR($F12))*12+MONTH(V$3)-MONTH($F12)&gt;=0,MOD((YEAR(V$3)-YEAR($F12))*12+MONTH(V$3)-MONTH($F12),$D12)=0),ROUND($E12*IF(EDATE($F12,(YEAR(V$3)-YEAR($F12))*12+MONTH(V$3)-MONTH($F12))&lt;$G12,1,$I12),2),0))))</f>
        <v/>
      </c>
      <c r="W12" s="5">
        <f>IF($A12="","",IF($L12&lt;&gt;"","",IF($J12&lt;&gt;"Active",0,IF(AND((YEAR(W$3)-YEAR($F12))*12+MONTH(W$3)-MONTH($F12)&gt;=0,MOD((YEAR(W$3)-YEAR($F12))*12+MONTH(W$3)-MONTH($F12),$D12)=0),ROUND($E12*IF(EDATE($F12,(YEAR(W$3)-YEAR($F12))*12+MONTH(W$3)-MONTH($F12))&lt;$G12,1,$I12),2),0))))</f>
        <v/>
      </c>
      <c r="X12" s="5">
        <f>IF($A12="","",IF($L12&lt;&gt;"","",IF($J12&lt;&gt;"Active",0,IF(AND((YEAR(X$3)-YEAR($F12))*12+MONTH(X$3)-MONTH($F12)&gt;=0,MOD((YEAR(X$3)-YEAR($F12))*12+MONTH(X$3)-MONTH($F12),$D12)=0),ROUND($E12*IF(EDATE($F12,(YEAR(X$3)-YEAR($F12))*12+MONTH(X$3)-MONTH($F12))&lt;$G12,1,$I12),2),0))))</f>
        <v/>
      </c>
      <c r="Y12" s="5">
        <f>IF($A12="","",IF($L12&lt;&gt;"","",IF($J12&lt;&gt;"Active",0,$E12*SUMPRODUCT(--(((YEAR($M$3:$X$3)-YEAR($F12))*12+MONTH($M$3:$X$3)-MONTH($F12))&gt;=0),--(MOD((YEAR($M$3:$X$3)-YEAR($F12))*12+MONTH($M$3:$X$3)-MONTH($F12),$D12)=0)))))</f>
        <v/>
      </c>
      <c r="Z12" s="5">
        <f>IF(A12="","",IF(L12&lt;&gt;"","",SUM(M12:X12)))</f>
        <v/>
      </c>
      <c r="AA12" s="5">
        <f>IF(A12="","",IF(OR(Y12="",Z12=""),"",Y12-Z12))</f>
        <v/>
      </c>
    </row>
    <row r="13" ht="22" customHeight="1">
      <c r="A13" s="33" t="inlineStr">
        <is>
          <t>DEMO-RR-009</t>
        </is>
      </c>
      <c r="B13" s="34" t="inlineStr">
        <is>
          <t>Fictional Account I</t>
        </is>
      </c>
      <c r="C13" s="34" t="inlineStr">
        <is>
          <t>Monthly</t>
        </is>
      </c>
      <c r="D13" s="35">
        <f>IF(A13="","",IFERROR(VLOOKUP(C13,Assumptions!$A$12:$B$16,2,FALSE),""))</f>
        <v/>
      </c>
      <c r="E13" s="36" t="n">
        <v>140</v>
      </c>
      <c r="F13" s="37" t="n">
        <v>46295</v>
      </c>
      <c r="G13" s="37" t="n">
        <v>46553</v>
      </c>
      <c r="H13" s="38" t="n"/>
      <c r="I13" s="39">
        <f>IF(A13="","",IF(H13="",Assumptions!$B$5,H13))</f>
        <v/>
      </c>
      <c r="J13" s="34" t="inlineStr">
        <is>
          <t>Ended</t>
        </is>
      </c>
      <c r="K13" s="40">
        <f>IF(A13="","",IF(OR(L13&lt;&gt;"",J13&lt;&gt;"Active"),"",IF(G13&lt;Assumptions!$B$2,"Renewal overdue"&amp;IF(I13&lt;Assumptions!$B$7,", low retention",""),IF(G13&lt;=Assumptions!$B$2+Assumptions!$B$6,"Renewal due soon"&amp;IF(I13&lt;Assumptions!$B$7,", low retention",""),IF(I13&lt;Assumptions!$B$7,"Low retention","")))))</f>
        <v/>
      </c>
      <c r="L13" s="40">
        <f>IF(A13="","",IF(Assumptions!$B$8&lt;&gt;"Ready","Review assumptions",IF(COUNTIF($A$5:$A$104,A13)&gt;1,"Duplicate contract ID",IF(OR(B13="",C13="",E13="",F13="",G13="",J13=""),"Missing required input",IF(D13="","Frequency not recognized",IF(OR(E13&lt;=0,AND(H13&lt;&gt;"",OR(H13&lt;0,H13&gt;1))),"Check amount or retention",IF(OR(F13&lt;Assumptions!$B$2,F13&gt;EOMONTH(Assumptions!$B$3,11)),"Next service date is outside allowed range","")))))))</f>
        <v/>
      </c>
      <c r="M13" s="5">
        <f>IF($A13="","",IF($L13&lt;&gt;"","",IF($J13&lt;&gt;"Active",0,IF(AND((YEAR(M$3)-YEAR($F13))*12+MONTH(M$3)-MONTH($F13)&gt;=0,MOD((YEAR(M$3)-YEAR($F13))*12+MONTH(M$3)-MONTH($F13),$D13)=0),ROUND($E13*IF(EDATE($F13,(YEAR(M$3)-YEAR($F13))*12+MONTH(M$3)-MONTH($F13))&lt;$G13,1,$I13),2),0))))</f>
        <v/>
      </c>
      <c r="N13" s="5">
        <f>IF($A13="","",IF($L13&lt;&gt;"","",IF($J13&lt;&gt;"Active",0,IF(AND((YEAR(N$3)-YEAR($F13))*12+MONTH(N$3)-MONTH($F13)&gt;=0,MOD((YEAR(N$3)-YEAR($F13))*12+MONTH(N$3)-MONTH($F13),$D13)=0),ROUND($E13*IF(EDATE($F13,(YEAR(N$3)-YEAR($F13))*12+MONTH(N$3)-MONTH($F13))&lt;$G13,1,$I13),2),0))))</f>
        <v/>
      </c>
      <c r="O13" s="5">
        <f>IF($A13="","",IF($L13&lt;&gt;"","",IF($J13&lt;&gt;"Active",0,IF(AND((YEAR(O$3)-YEAR($F13))*12+MONTH(O$3)-MONTH($F13)&gt;=0,MOD((YEAR(O$3)-YEAR($F13))*12+MONTH(O$3)-MONTH($F13),$D13)=0),ROUND($E13*IF(EDATE($F13,(YEAR(O$3)-YEAR($F13))*12+MONTH(O$3)-MONTH($F13))&lt;$G13,1,$I13),2),0))))</f>
        <v/>
      </c>
      <c r="P13" s="5">
        <f>IF($A13="","",IF($L13&lt;&gt;"","",IF($J13&lt;&gt;"Active",0,IF(AND((YEAR(P$3)-YEAR($F13))*12+MONTH(P$3)-MONTH($F13)&gt;=0,MOD((YEAR(P$3)-YEAR($F13))*12+MONTH(P$3)-MONTH($F13),$D13)=0),ROUND($E13*IF(EDATE($F13,(YEAR(P$3)-YEAR($F13))*12+MONTH(P$3)-MONTH($F13))&lt;$G13,1,$I13),2),0))))</f>
        <v/>
      </c>
      <c r="Q13" s="5">
        <f>IF($A13="","",IF($L13&lt;&gt;"","",IF($J13&lt;&gt;"Active",0,IF(AND((YEAR(Q$3)-YEAR($F13))*12+MONTH(Q$3)-MONTH($F13)&gt;=0,MOD((YEAR(Q$3)-YEAR($F13))*12+MONTH(Q$3)-MONTH($F13),$D13)=0),ROUND($E13*IF(EDATE($F13,(YEAR(Q$3)-YEAR($F13))*12+MONTH(Q$3)-MONTH($F13))&lt;$G13,1,$I13),2),0))))</f>
        <v/>
      </c>
      <c r="R13" s="5">
        <f>IF($A13="","",IF($L13&lt;&gt;"","",IF($J13&lt;&gt;"Active",0,IF(AND((YEAR(R$3)-YEAR($F13))*12+MONTH(R$3)-MONTH($F13)&gt;=0,MOD((YEAR(R$3)-YEAR($F13))*12+MONTH(R$3)-MONTH($F13),$D13)=0),ROUND($E13*IF(EDATE($F13,(YEAR(R$3)-YEAR($F13))*12+MONTH(R$3)-MONTH($F13))&lt;$G13,1,$I13),2),0))))</f>
        <v/>
      </c>
      <c r="S13" s="5">
        <f>IF($A13="","",IF($L13&lt;&gt;"","",IF($J13&lt;&gt;"Active",0,IF(AND((YEAR(S$3)-YEAR($F13))*12+MONTH(S$3)-MONTH($F13)&gt;=0,MOD((YEAR(S$3)-YEAR($F13))*12+MONTH(S$3)-MONTH($F13),$D13)=0),ROUND($E13*IF(EDATE($F13,(YEAR(S$3)-YEAR($F13))*12+MONTH(S$3)-MONTH($F13))&lt;$G13,1,$I13),2),0))))</f>
        <v/>
      </c>
      <c r="T13" s="5">
        <f>IF($A13="","",IF($L13&lt;&gt;"","",IF($J13&lt;&gt;"Active",0,IF(AND((YEAR(T$3)-YEAR($F13))*12+MONTH(T$3)-MONTH($F13)&gt;=0,MOD((YEAR(T$3)-YEAR($F13))*12+MONTH(T$3)-MONTH($F13),$D13)=0),ROUND($E13*IF(EDATE($F13,(YEAR(T$3)-YEAR($F13))*12+MONTH(T$3)-MONTH($F13))&lt;$G13,1,$I13),2),0))))</f>
        <v/>
      </c>
      <c r="U13" s="5">
        <f>IF($A13="","",IF($L13&lt;&gt;"","",IF($J13&lt;&gt;"Active",0,IF(AND((YEAR(U$3)-YEAR($F13))*12+MONTH(U$3)-MONTH($F13)&gt;=0,MOD((YEAR(U$3)-YEAR($F13))*12+MONTH(U$3)-MONTH($F13),$D13)=0),ROUND($E13*IF(EDATE($F13,(YEAR(U$3)-YEAR($F13))*12+MONTH(U$3)-MONTH($F13))&lt;$G13,1,$I13),2),0))))</f>
        <v/>
      </c>
      <c r="V13" s="5">
        <f>IF($A13="","",IF($L13&lt;&gt;"","",IF($J13&lt;&gt;"Active",0,IF(AND((YEAR(V$3)-YEAR($F13))*12+MONTH(V$3)-MONTH($F13)&gt;=0,MOD((YEAR(V$3)-YEAR($F13))*12+MONTH(V$3)-MONTH($F13),$D13)=0),ROUND($E13*IF(EDATE($F13,(YEAR(V$3)-YEAR($F13))*12+MONTH(V$3)-MONTH($F13))&lt;$G13,1,$I13),2),0))))</f>
        <v/>
      </c>
      <c r="W13" s="5">
        <f>IF($A13="","",IF($L13&lt;&gt;"","",IF($J13&lt;&gt;"Active",0,IF(AND((YEAR(W$3)-YEAR($F13))*12+MONTH(W$3)-MONTH($F13)&gt;=0,MOD((YEAR(W$3)-YEAR($F13))*12+MONTH(W$3)-MONTH($F13),$D13)=0),ROUND($E13*IF(EDATE($F13,(YEAR(W$3)-YEAR($F13))*12+MONTH(W$3)-MONTH($F13))&lt;$G13,1,$I13),2),0))))</f>
        <v/>
      </c>
      <c r="X13" s="5">
        <f>IF($A13="","",IF($L13&lt;&gt;"","",IF($J13&lt;&gt;"Active",0,IF(AND((YEAR(X$3)-YEAR($F13))*12+MONTH(X$3)-MONTH($F13)&gt;=0,MOD((YEAR(X$3)-YEAR($F13))*12+MONTH(X$3)-MONTH($F13),$D13)=0),ROUND($E13*IF(EDATE($F13,(YEAR(X$3)-YEAR($F13))*12+MONTH(X$3)-MONTH($F13))&lt;$G13,1,$I13),2),0))))</f>
        <v/>
      </c>
      <c r="Y13" s="5">
        <f>IF($A13="","",IF($L13&lt;&gt;"","",IF($J13&lt;&gt;"Active",0,$E13*SUMPRODUCT(--(((YEAR($M$3:$X$3)-YEAR($F13))*12+MONTH($M$3:$X$3)-MONTH($F13))&gt;=0),--(MOD((YEAR($M$3:$X$3)-YEAR($F13))*12+MONTH($M$3:$X$3)-MONTH($F13),$D13)=0)))))</f>
        <v/>
      </c>
      <c r="Z13" s="5">
        <f>IF(A13="","",IF(L13&lt;&gt;"","",SUM(M13:X13)))</f>
        <v/>
      </c>
      <c r="AA13" s="5">
        <f>IF(A13="","",IF(OR(Y13="",Z13=""),"",Y13-Z13))</f>
        <v/>
      </c>
    </row>
    <row r="14" ht="22" customHeight="1">
      <c r="A14" s="33" t="inlineStr">
        <is>
          <t>DEMO-RR-010</t>
        </is>
      </c>
      <c r="B14" s="34" t="inlineStr">
        <is>
          <t>Fictional Account J</t>
        </is>
      </c>
      <c r="C14" s="34" t="inlineStr">
        <is>
          <t>Semiannual</t>
        </is>
      </c>
      <c r="D14" s="35">
        <f>IF(A14="","",IFERROR(VLOOKUP(C14,Assumptions!$A$12:$B$16,2,FALSE),""))</f>
        <v/>
      </c>
      <c r="E14" s="36" t="n">
        <v>800</v>
      </c>
      <c r="F14" s="37" t="n">
        <v>46614</v>
      </c>
      <c r="G14" s="37" t="n">
        <v>46600</v>
      </c>
      <c r="H14" s="38" t="n">
        <v>0.7</v>
      </c>
      <c r="I14" s="39">
        <f>IF(A14="","",IF(H14="",Assumptions!$B$5,H14))</f>
        <v/>
      </c>
      <c r="J14" s="34" t="inlineStr">
        <is>
          <t>Active</t>
        </is>
      </c>
      <c r="K14" s="40">
        <f>IF(A14="","",IF(OR(L14&lt;&gt;"",J14&lt;&gt;"Active"),"",IF(G14&lt;Assumptions!$B$2,"Renewal overdue"&amp;IF(I14&lt;Assumptions!$B$7,", low retention",""),IF(G14&lt;=Assumptions!$B$2+Assumptions!$B$6,"Renewal due soon"&amp;IF(I14&lt;Assumptions!$B$7,", low retention",""),IF(I14&lt;Assumptions!$B$7,"Low retention","")))))</f>
        <v/>
      </c>
      <c r="L14" s="40">
        <f>IF(A14="","",IF(Assumptions!$B$8&lt;&gt;"Ready","Review assumptions",IF(COUNTIF($A$5:$A$104,A14)&gt;1,"Duplicate contract ID",IF(OR(B14="",C14="",E14="",F14="",G14="",J14=""),"Missing required input",IF(D14="","Frequency not recognized",IF(OR(E14&lt;=0,AND(H14&lt;&gt;"",OR(H14&lt;0,H14&gt;1))),"Check amount or retention",IF(OR(F14&lt;Assumptions!$B$2,F14&gt;EOMONTH(Assumptions!$B$3,11)),"Next service date is outside allowed range","")))))))</f>
        <v/>
      </c>
      <c r="M14" s="5">
        <f>IF($A14="","",IF($L14&lt;&gt;"","",IF($J14&lt;&gt;"Active",0,IF(AND((YEAR(M$3)-YEAR($F14))*12+MONTH(M$3)-MONTH($F14)&gt;=0,MOD((YEAR(M$3)-YEAR($F14))*12+MONTH(M$3)-MONTH($F14),$D14)=0),ROUND($E14*IF(EDATE($F14,(YEAR(M$3)-YEAR($F14))*12+MONTH(M$3)-MONTH($F14))&lt;$G14,1,$I14),2),0))))</f>
        <v/>
      </c>
      <c r="N14" s="5">
        <f>IF($A14="","",IF($L14&lt;&gt;"","",IF($J14&lt;&gt;"Active",0,IF(AND((YEAR(N$3)-YEAR($F14))*12+MONTH(N$3)-MONTH($F14)&gt;=0,MOD((YEAR(N$3)-YEAR($F14))*12+MONTH(N$3)-MONTH($F14),$D14)=0),ROUND($E14*IF(EDATE($F14,(YEAR(N$3)-YEAR($F14))*12+MONTH(N$3)-MONTH($F14))&lt;$G14,1,$I14),2),0))))</f>
        <v/>
      </c>
      <c r="O14" s="5">
        <f>IF($A14="","",IF($L14&lt;&gt;"","",IF($J14&lt;&gt;"Active",0,IF(AND((YEAR(O$3)-YEAR($F14))*12+MONTH(O$3)-MONTH($F14)&gt;=0,MOD((YEAR(O$3)-YEAR($F14))*12+MONTH(O$3)-MONTH($F14),$D14)=0),ROUND($E14*IF(EDATE($F14,(YEAR(O$3)-YEAR($F14))*12+MONTH(O$3)-MONTH($F14))&lt;$G14,1,$I14),2),0))))</f>
        <v/>
      </c>
      <c r="P14" s="5">
        <f>IF($A14="","",IF($L14&lt;&gt;"","",IF($J14&lt;&gt;"Active",0,IF(AND((YEAR(P$3)-YEAR($F14))*12+MONTH(P$3)-MONTH($F14)&gt;=0,MOD((YEAR(P$3)-YEAR($F14))*12+MONTH(P$3)-MONTH($F14),$D14)=0),ROUND($E14*IF(EDATE($F14,(YEAR(P$3)-YEAR($F14))*12+MONTH(P$3)-MONTH($F14))&lt;$G14,1,$I14),2),0))))</f>
        <v/>
      </c>
      <c r="Q14" s="5">
        <f>IF($A14="","",IF($L14&lt;&gt;"","",IF($J14&lt;&gt;"Active",0,IF(AND((YEAR(Q$3)-YEAR($F14))*12+MONTH(Q$3)-MONTH($F14)&gt;=0,MOD((YEAR(Q$3)-YEAR($F14))*12+MONTH(Q$3)-MONTH($F14),$D14)=0),ROUND($E14*IF(EDATE($F14,(YEAR(Q$3)-YEAR($F14))*12+MONTH(Q$3)-MONTH($F14))&lt;$G14,1,$I14),2),0))))</f>
        <v/>
      </c>
      <c r="R14" s="5">
        <f>IF($A14="","",IF($L14&lt;&gt;"","",IF($J14&lt;&gt;"Active",0,IF(AND((YEAR(R$3)-YEAR($F14))*12+MONTH(R$3)-MONTH($F14)&gt;=0,MOD((YEAR(R$3)-YEAR($F14))*12+MONTH(R$3)-MONTH($F14),$D14)=0),ROUND($E14*IF(EDATE($F14,(YEAR(R$3)-YEAR($F14))*12+MONTH(R$3)-MONTH($F14))&lt;$G14,1,$I14),2),0))))</f>
        <v/>
      </c>
      <c r="S14" s="5">
        <f>IF($A14="","",IF($L14&lt;&gt;"","",IF($J14&lt;&gt;"Active",0,IF(AND((YEAR(S$3)-YEAR($F14))*12+MONTH(S$3)-MONTH($F14)&gt;=0,MOD((YEAR(S$3)-YEAR($F14))*12+MONTH(S$3)-MONTH($F14),$D14)=0),ROUND($E14*IF(EDATE($F14,(YEAR(S$3)-YEAR($F14))*12+MONTH(S$3)-MONTH($F14))&lt;$G14,1,$I14),2),0))))</f>
        <v/>
      </c>
      <c r="T14" s="5">
        <f>IF($A14="","",IF($L14&lt;&gt;"","",IF($J14&lt;&gt;"Active",0,IF(AND((YEAR(T$3)-YEAR($F14))*12+MONTH(T$3)-MONTH($F14)&gt;=0,MOD((YEAR(T$3)-YEAR($F14))*12+MONTH(T$3)-MONTH($F14),$D14)=0),ROUND($E14*IF(EDATE($F14,(YEAR(T$3)-YEAR($F14))*12+MONTH(T$3)-MONTH($F14))&lt;$G14,1,$I14),2),0))))</f>
        <v/>
      </c>
      <c r="U14" s="5">
        <f>IF($A14="","",IF($L14&lt;&gt;"","",IF($J14&lt;&gt;"Active",0,IF(AND((YEAR(U$3)-YEAR($F14))*12+MONTH(U$3)-MONTH($F14)&gt;=0,MOD((YEAR(U$3)-YEAR($F14))*12+MONTH(U$3)-MONTH($F14),$D14)=0),ROUND($E14*IF(EDATE($F14,(YEAR(U$3)-YEAR($F14))*12+MONTH(U$3)-MONTH($F14))&lt;$G14,1,$I14),2),0))))</f>
        <v/>
      </c>
      <c r="V14" s="5">
        <f>IF($A14="","",IF($L14&lt;&gt;"","",IF($J14&lt;&gt;"Active",0,IF(AND((YEAR(V$3)-YEAR($F14))*12+MONTH(V$3)-MONTH($F14)&gt;=0,MOD((YEAR(V$3)-YEAR($F14))*12+MONTH(V$3)-MONTH($F14),$D14)=0),ROUND($E14*IF(EDATE($F14,(YEAR(V$3)-YEAR($F14))*12+MONTH(V$3)-MONTH($F14))&lt;$G14,1,$I14),2),0))))</f>
        <v/>
      </c>
      <c r="W14" s="5">
        <f>IF($A14="","",IF($L14&lt;&gt;"","",IF($J14&lt;&gt;"Active",0,IF(AND((YEAR(W$3)-YEAR($F14))*12+MONTH(W$3)-MONTH($F14)&gt;=0,MOD((YEAR(W$3)-YEAR($F14))*12+MONTH(W$3)-MONTH($F14),$D14)=0),ROUND($E14*IF(EDATE($F14,(YEAR(W$3)-YEAR($F14))*12+MONTH(W$3)-MONTH($F14))&lt;$G14,1,$I14),2),0))))</f>
        <v/>
      </c>
      <c r="X14" s="5">
        <f>IF($A14="","",IF($L14&lt;&gt;"","",IF($J14&lt;&gt;"Active",0,IF(AND((YEAR(X$3)-YEAR($F14))*12+MONTH(X$3)-MONTH($F14)&gt;=0,MOD((YEAR(X$3)-YEAR($F14))*12+MONTH(X$3)-MONTH($F14),$D14)=0),ROUND($E14*IF(EDATE($F14,(YEAR(X$3)-YEAR($F14))*12+MONTH(X$3)-MONTH($F14))&lt;$G14,1,$I14),2),0))))</f>
        <v/>
      </c>
      <c r="Y14" s="5">
        <f>IF($A14="","",IF($L14&lt;&gt;"","",IF($J14&lt;&gt;"Active",0,$E14*SUMPRODUCT(--(((YEAR($M$3:$X$3)-YEAR($F14))*12+MONTH($M$3:$X$3)-MONTH($F14))&gt;=0),--(MOD((YEAR($M$3:$X$3)-YEAR($F14))*12+MONTH($M$3:$X$3)-MONTH($F14),$D14)=0)))))</f>
        <v/>
      </c>
      <c r="Z14" s="5">
        <f>IF(A14="","",IF(L14&lt;&gt;"","",SUM(M14:X14)))</f>
        <v/>
      </c>
      <c r="AA14" s="5">
        <f>IF(A14="","",IF(OR(Y14="",Z14=""),"",Y14-Z14))</f>
        <v/>
      </c>
    </row>
    <row r="15" ht="22" customHeight="1">
      <c r="A15" s="33" t="n"/>
      <c r="B15" s="34" t="n"/>
      <c r="C15" s="34" t="n"/>
      <c r="D15" s="35">
        <f>IF(A15="","",IFERROR(VLOOKUP(C15,Assumptions!$A$12:$B$16,2,FALSE),""))</f>
        <v/>
      </c>
      <c r="E15" s="36" t="n"/>
      <c r="F15" s="37" t="n"/>
      <c r="G15" s="37" t="n"/>
      <c r="H15" s="38" t="n"/>
      <c r="I15" s="39">
        <f>IF(A15="","",IF(H15="",Assumptions!$B$5,H15))</f>
        <v/>
      </c>
      <c r="J15" s="34" t="n"/>
      <c r="K15" s="40">
        <f>IF(A15="","",IF(OR(L15&lt;&gt;"",J15&lt;&gt;"Active"),"",IF(G15&lt;Assumptions!$B$2,"Renewal overdue"&amp;IF(I15&lt;Assumptions!$B$7,", low retention",""),IF(G15&lt;=Assumptions!$B$2+Assumptions!$B$6,"Renewal due soon"&amp;IF(I15&lt;Assumptions!$B$7,", low retention",""),IF(I15&lt;Assumptions!$B$7,"Low retention","")))))</f>
        <v/>
      </c>
      <c r="L15" s="40">
        <f>IF(A15="","",IF(Assumptions!$B$8&lt;&gt;"Ready","Review assumptions",IF(COUNTIF($A$5:$A$104,A15)&gt;1,"Duplicate contract ID",IF(OR(B15="",C15="",E15="",F15="",G15="",J15=""),"Missing required input",IF(D15="","Frequency not recognized",IF(OR(E15&lt;=0,AND(H15&lt;&gt;"",OR(H15&lt;0,H15&gt;1))),"Check amount or retention",IF(OR(F15&lt;Assumptions!$B$2,F15&gt;EOMONTH(Assumptions!$B$3,11)),"Next service date is outside allowed range","")))))))</f>
        <v/>
      </c>
      <c r="M15" s="5">
        <f>IF($A15="","",IF($L15&lt;&gt;"","",IF($J15&lt;&gt;"Active",0,IF(AND((YEAR(M$3)-YEAR($F15))*12+MONTH(M$3)-MONTH($F15)&gt;=0,MOD((YEAR(M$3)-YEAR($F15))*12+MONTH(M$3)-MONTH($F15),$D15)=0),ROUND($E15*IF(EDATE($F15,(YEAR(M$3)-YEAR($F15))*12+MONTH(M$3)-MONTH($F15))&lt;$G15,1,$I15),2),0))))</f>
        <v/>
      </c>
      <c r="N15" s="5">
        <f>IF($A15="","",IF($L15&lt;&gt;"","",IF($J15&lt;&gt;"Active",0,IF(AND((YEAR(N$3)-YEAR($F15))*12+MONTH(N$3)-MONTH($F15)&gt;=0,MOD((YEAR(N$3)-YEAR($F15))*12+MONTH(N$3)-MONTH($F15),$D15)=0),ROUND($E15*IF(EDATE($F15,(YEAR(N$3)-YEAR($F15))*12+MONTH(N$3)-MONTH($F15))&lt;$G15,1,$I15),2),0))))</f>
        <v/>
      </c>
      <c r="O15" s="5">
        <f>IF($A15="","",IF($L15&lt;&gt;"","",IF($J15&lt;&gt;"Active",0,IF(AND((YEAR(O$3)-YEAR($F15))*12+MONTH(O$3)-MONTH($F15)&gt;=0,MOD((YEAR(O$3)-YEAR($F15))*12+MONTH(O$3)-MONTH($F15),$D15)=0),ROUND($E15*IF(EDATE($F15,(YEAR(O$3)-YEAR($F15))*12+MONTH(O$3)-MONTH($F15))&lt;$G15,1,$I15),2),0))))</f>
        <v/>
      </c>
      <c r="P15" s="5">
        <f>IF($A15="","",IF($L15&lt;&gt;"","",IF($J15&lt;&gt;"Active",0,IF(AND((YEAR(P$3)-YEAR($F15))*12+MONTH(P$3)-MONTH($F15)&gt;=0,MOD((YEAR(P$3)-YEAR($F15))*12+MONTH(P$3)-MONTH($F15),$D15)=0),ROUND($E15*IF(EDATE($F15,(YEAR(P$3)-YEAR($F15))*12+MONTH(P$3)-MONTH($F15))&lt;$G15,1,$I15),2),0))))</f>
        <v/>
      </c>
      <c r="Q15" s="5">
        <f>IF($A15="","",IF($L15&lt;&gt;"","",IF($J15&lt;&gt;"Active",0,IF(AND((YEAR(Q$3)-YEAR($F15))*12+MONTH(Q$3)-MONTH($F15)&gt;=0,MOD((YEAR(Q$3)-YEAR($F15))*12+MONTH(Q$3)-MONTH($F15),$D15)=0),ROUND($E15*IF(EDATE($F15,(YEAR(Q$3)-YEAR($F15))*12+MONTH(Q$3)-MONTH($F15))&lt;$G15,1,$I15),2),0))))</f>
        <v/>
      </c>
      <c r="R15" s="5">
        <f>IF($A15="","",IF($L15&lt;&gt;"","",IF($J15&lt;&gt;"Active",0,IF(AND((YEAR(R$3)-YEAR($F15))*12+MONTH(R$3)-MONTH($F15)&gt;=0,MOD((YEAR(R$3)-YEAR($F15))*12+MONTH(R$3)-MONTH($F15),$D15)=0),ROUND($E15*IF(EDATE($F15,(YEAR(R$3)-YEAR($F15))*12+MONTH(R$3)-MONTH($F15))&lt;$G15,1,$I15),2),0))))</f>
        <v/>
      </c>
      <c r="S15" s="5">
        <f>IF($A15="","",IF($L15&lt;&gt;"","",IF($J15&lt;&gt;"Active",0,IF(AND((YEAR(S$3)-YEAR($F15))*12+MONTH(S$3)-MONTH($F15)&gt;=0,MOD((YEAR(S$3)-YEAR($F15))*12+MONTH(S$3)-MONTH($F15),$D15)=0),ROUND($E15*IF(EDATE($F15,(YEAR(S$3)-YEAR($F15))*12+MONTH(S$3)-MONTH($F15))&lt;$G15,1,$I15),2),0))))</f>
        <v/>
      </c>
      <c r="T15" s="5">
        <f>IF($A15="","",IF($L15&lt;&gt;"","",IF($J15&lt;&gt;"Active",0,IF(AND((YEAR(T$3)-YEAR($F15))*12+MONTH(T$3)-MONTH($F15)&gt;=0,MOD((YEAR(T$3)-YEAR($F15))*12+MONTH(T$3)-MONTH($F15),$D15)=0),ROUND($E15*IF(EDATE($F15,(YEAR(T$3)-YEAR($F15))*12+MONTH(T$3)-MONTH($F15))&lt;$G15,1,$I15),2),0))))</f>
        <v/>
      </c>
      <c r="U15" s="5">
        <f>IF($A15="","",IF($L15&lt;&gt;"","",IF($J15&lt;&gt;"Active",0,IF(AND((YEAR(U$3)-YEAR($F15))*12+MONTH(U$3)-MONTH($F15)&gt;=0,MOD((YEAR(U$3)-YEAR($F15))*12+MONTH(U$3)-MONTH($F15),$D15)=0),ROUND($E15*IF(EDATE($F15,(YEAR(U$3)-YEAR($F15))*12+MONTH(U$3)-MONTH($F15))&lt;$G15,1,$I15),2),0))))</f>
        <v/>
      </c>
      <c r="V15" s="5">
        <f>IF($A15="","",IF($L15&lt;&gt;"","",IF($J15&lt;&gt;"Active",0,IF(AND((YEAR(V$3)-YEAR($F15))*12+MONTH(V$3)-MONTH($F15)&gt;=0,MOD((YEAR(V$3)-YEAR($F15))*12+MONTH(V$3)-MONTH($F15),$D15)=0),ROUND($E15*IF(EDATE($F15,(YEAR(V$3)-YEAR($F15))*12+MONTH(V$3)-MONTH($F15))&lt;$G15,1,$I15),2),0))))</f>
        <v/>
      </c>
      <c r="W15" s="5">
        <f>IF($A15="","",IF($L15&lt;&gt;"","",IF($J15&lt;&gt;"Active",0,IF(AND((YEAR(W$3)-YEAR($F15))*12+MONTH(W$3)-MONTH($F15)&gt;=0,MOD((YEAR(W$3)-YEAR($F15))*12+MONTH(W$3)-MONTH($F15),$D15)=0),ROUND($E15*IF(EDATE($F15,(YEAR(W$3)-YEAR($F15))*12+MONTH(W$3)-MONTH($F15))&lt;$G15,1,$I15),2),0))))</f>
        <v/>
      </c>
      <c r="X15" s="5">
        <f>IF($A15="","",IF($L15&lt;&gt;"","",IF($J15&lt;&gt;"Active",0,IF(AND((YEAR(X$3)-YEAR($F15))*12+MONTH(X$3)-MONTH($F15)&gt;=0,MOD((YEAR(X$3)-YEAR($F15))*12+MONTH(X$3)-MONTH($F15),$D15)=0),ROUND($E15*IF(EDATE($F15,(YEAR(X$3)-YEAR($F15))*12+MONTH(X$3)-MONTH($F15))&lt;$G15,1,$I15),2),0))))</f>
        <v/>
      </c>
      <c r="Y15" s="5">
        <f>IF($A15="","",IF($L15&lt;&gt;"","",IF($J15&lt;&gt;"Active",0,$E15*SUMPRODUCT(--(((YEAR($M$3:$X$3)-YEAR($F15))*12+MONTH($M$3:$X$3)-MONTH($F15))&gt;=0),--(MOD((YEAR($M$3:$X$3)-YEAR($F15))*12+MONTH($M$3:$X$3)-MONTH($F15),$D15)=0)))))</f>
        <v/>
      </c>
      <c r="Z15" s="5">
        <f>IF(A15="","",IF(L15&lt;&gt;"","",SUM(M15:X15)))</f>
        <v/>
      </c>
      <c r="AA15" s="5">
        <f>IF(A15="","",IF(OR(Y15="",Z15=""),"",Y15-Z15))</f>
        <v/>
      </c>
    </row>
    <row r="16" ht="22" customHeight="1">
      <c r="A16" s="33" t="n"/>
      <c r="B16" s="34" t="n"/>
      <c r="C16" s="34" t="n"/>
      <c r="D16" s="35">
        <f>IF(A16="","",IFERROR(VLOOKUP(C16,Assumptions!$A$12:$B$16,2,FALSE),""))</f>
        <v/>
      </c>
      <c r="E16" s="36" t="n"/>
      <c r="F16" s="37" t="n"/>
      <c r="G16" s="37" t="n"/>
      <c r="H16" s="38" t="n"/>
      <c r="I16" s="39">
        <f>IF(A16="","",IF(H16="",Assumptions!$B$5,H16))</f>
        <v/>
      </c>
      <c r="J16" s="34" t="n"/>
      <c r="K16" s="40">
        <f>IF(A16="","",IF(OR(L16&lt;&gt;"",J16&lt;&gt;"Active"),"",IF(G16&lt;Assumptions!$B$2,"Renewal overdue"&amp;IF(I16&lt;Assumptions!$B$7,", low retention",""),IF(G16&lt;=Assumptions!$B$2+Assumptions!$B$6,"Renewal due soon"&amp;IF(I16&lt;Assumptions!$B$7,", low retention",""),IF(I16&lt;Assumptions!$B$7,"Low retention","")))))</f>
        <v/>
      </c>
      <c r="L16" s="40">
        <f>IF(A16="","",IF(Assumptions!$B$8&lt;&gt;"Ready","Review assumptions",IF(COUNTIF($A$5:$A$104,A16)&gt;1,"Duplicate contract ID",IF(OR(B16="",C16="",E16="",F16="",G16="",J16=""),"Missing required input",IF(D16="","Frequency not recognized",IF(OR(E16&lt;=0,AND(H16&lt;&gt;"",OR(H16&lt;0,H16&gt;1))),"Check amount or retention",IF(OR(F16&lt;Assumptions!$B$2,F16&gt;EOMONTH(Assumptions!$B$3,11)),"Next service date is outside allowed range","")))))))</f>
        <v/>
      </c>
      <c r="M16" s="5">
        <f>IF($A16="","",IF($L16&lt;&gt;"","",IF($J16&lt;&gt;"Active",0,IF(AND((YEAR(M$3)-YEAR($F16))*12+MONTH(M$3)-MONTH($F16)&gt;=0,MOD((YEAR(M$3)-YEAR($F16))*12+MONTH(M$3)-MONTH($F16),$D16)=0),ROUND($E16*IF(EDATE($F16,(YEAR(M$3)-YEAR($F16))*12+MONTH(M$3)-MONTH($F16))&lt;$G16,1,$I16),2),0))))</f>
        <v/>
      </c>
      <c r="N16" s="5">
        <f>IF($A16="","",IF($L16&lt;&gt;"","",IF($J16&lt;&gt;"Active",0,IF(AND((YEAR(N$3)-YEAR($F16))*12+MONTH(N$3)-MONTH($F16)&gt;=0,MOD((YEAR(N$3)-YEAR($F16))*12+MONTH(N$3)-MONTH($F16),$D16)=0),ROUND($E16*IF(EDATE($F16,(YEAR(N$3)-YEAR($F16))*12+MONTH(N$3)-MONTH($F16))&lt;$G16,1,$I16),2),0))))</f>
        <v/>
      </c>
      <c r="O16" s="5">
        <f>IF($A16="","",IF($L16&lt;&gt;"","",IF($J16&lt;&gt;"Active",0,IF(AND((YEAR(O$3)-YEAR($F16))*12+MONTH(O$3)-MONTH($F16)&gt;=0,MOD((YEAR(O$3)-YEAR($F16))*12+MONTH(O$3)-MONTH($F16),$D16)=0),ROUND($E16*IF(EDATE($F16,(YEAR(O$3)-YEAR($F16))*12+MONTH(O$3)-MONTH($F16))&lt;$G16,1,$I16),2),0))))</f>
        <v/>
      </c>
      <c r="P16" s="5">
        <f>IF($A16="","",IF($L16&lt;&gt;"","",IF($J16&lt;&gt;"Active",0,IF(AND((YEAR(P$3)-YEAR($F16))*12+MONTH(P$3)-MONTH($F16)&gt;=0,MOD((YEAR(P$3)-YEAR($F16))*12+MONTH(P$3)-MONTH($F16),$D16)=0),ROUND($E16*IF(EDATE($F16,(YEAR(P$3)-YEAR($F16))*12+MONTH(P$3)-MONTH($F16))&lt;$G16,1,$I16),2),0))))</f>
        <v/>
      </c>
      <c r="Q16" s="5">
        <f>IF($A16="","",IF($L16&lt;&gt;"","",IF($J16&lt;&gt;"Active",0,IF(AND((YEAR(Q$3)-YEAR($F16))*12+MONTH(Q$3)-MONTH($F16)&gt;=0,MOD((YEAR(Q$3)-YEAR($F16))*12+MONTH(Q$3)-MONTH($F16),$D16)=0),ROUND($E16*IF(EDATE($F16,(YEAR(Q$3)-YEAR($F16))*12+MONTH(Q$3)-MONTH($F16))&lt;$G16,1,$I16),2),0))))</f>
        <v/>
      </c>
      <c r="R16" s="5">
        <f>IF($A16="","",IF($L16&lt;&gt;"","",IF($J16&lt;&gt;"Active",0,IF(AND((YEAR(R$3)-YEAR($F16))*12+MONTH(R$3)-MONTH($F16)&gt;=0,MOD((YEAR(R$3)-YEAR($F16))*12+MONTH(R$3)-MONTH($F16),$D16)=0),ROUND($E16*IF(EDATE($F16,(YEAR(R$3)-YEAR($F16))*12+MONTH(R$3)-MONTH($F16))&lt;$G16,1,$I16),2),0))))</f>
        <v/>
      </c>
      <c r="S16" s="5">
        <f>IF($A16="","",IF($L16&lt;&gt;"","",IF($J16&lt;&gt;"Active",0,IF(AND((YEAR(S$3)-YEAR($F16))*12+MONTH(S$3)-MONTH($F16)&gt;=0,MOD((YEAR(S$3)-YEAR($F16))*12+MONTH(S$3)-MONTH($F16),$D16)=0),ROUND($E16*IF(EDATE($F16,(YEAR(S$3)-YEAR($F16))*12+MONTH(S$3)-MONTH($F16))&lt;$G16,1,$I16),2),0))))</f>
        <v/>
      </c>
      <c r="T16" s="5">
        <f>IF($A16="","",IF($L16&lt;&gt;"","",IF($J16&lt;&gt;"Active",0,IF(AND((YEAR(T$3)-YEAR($F16))*12+MONTH(T$3)-MONTH($F16)&gt;=0,MOD((YEAR(T$3)-YEAR($F16))*12+MONTH(T$3)-MONTH($F16),$D16)=0),ROUND($E16*IF(EDATE($F16,(YEAR(T$3)-YEAR($F16))*12+MONTH(T$3)-MONTH($F16))&lt;$G16,1,$I16),2),0))))</f>
        <v/>
      </c>
      <c r="U16" s="5">
        <f>IF($A16="","",IF($L16&lt;&gt;"","",IF($J16&lt;&gt;"Active",0,IF(AND((YEAR(U$3)-YEAR($F16))*12+MONTH(U$3)-MONTH($F16)&gt;=0,MOD((YEAR(U$3)-YEAR($F16))*12+MONTH(U$3)-MONTH($F16),$D16)=0),ROUND($E16*IF(EDATE($F16,(YEAR(U$3)-YEAR($F16))*12+MONTH(U$3)-MONTH($F16))&lt;$G16,1,$I16),2),0))))</f>
        <v/>
      </c>
      <c r="V16" s="5">
        <f>IF($A16="","",IF($L16&lt;&gt;"","",IF($J16&lt;&gt;"Active",0,IF(AND((YEAR(V$3)-YEAR($F16))*12+MONTH(V$3)-MONTH($F16)&gt;=0,MOD((YEAR(V$3)-YEAR($F16))*12+MONTH(V$3)-MONTH($F16),$D16)=0),ROUND($E16*IF(EDATE($F16,(YEAR(V$3)-YEAR($F16))*12+MONTH(V$3)-MONTH($F16))&lt;$G16,1,$I16),2),0))))</f>
        <v/>
      </c>
      <c r="W16" s="5">
        <f>IF($A16="","",IF($L16&lt;&gt;"","",IF($J16&lt;&gt;"Active",0,IF(AND((YEAR(W$3)-YEAR($F16))*12+MONTH(W$3)-MONTH($F16)&gt;=0,MOD((YEAR(W$3)-YEAR($F16))*12+MONTH(W$3)-MONTH($F16),$D16)=0),ROUND($E16*IF(EDATE($F16,(YEAR(W$3)-YEAR($F16))*12+MONTH(W$3)-MONTH($F16))&lt;$G16,1,$I16),2),0))))</f>
        <v/>
      </c>
      <c r="X16" s="5">
        <f>IF($A16="","",IF($L16&lt;&gt;"","",IF($J16&lt;&gt;"Active",0,IF(AND((YEAR(X$3)-YEAR($F16))*12+MONTH(X$3)-MONTH($F16)&gt;=0,MOD((YEAR(X$3)-YEAR($F16))*12+MONTH(X$3)-MONTH($F16),$D16)=0),ROUND($E16*IF(EDATE($F16,(YEAR(X$3)-YEAR($F16))*12+MONTH(X$3)-MONTH($F16))&lt;$G16,1,$I16),2),0))))</f>
        <v/>
      </c>
      <c r="Y16" s="5">
        <f>IF($A16="","",IF($L16&lt;&gt;"","",IF($J16&lt;&gt;"Active",0,$E16*SUMPRODUCT(--(((YEAR($M$3:$X$3)-YEAR($F16))*12+MONTH($M$3:$X$3)-MONTH($F16))&gt;=0),--(MOD((YEAR($M$3:$X$3)-YEAR($F16))*12+MONTH($M$3:$X$3)-MONTH($F16),$D16)=0)))))</f>
        <v/>
      </c>
      <c r="Z16" s="5">
        <f>IF(A16="","",IF(L16&lt;&gt;"","",SUM(M16:X16)))</f>
        <v/>
      </c>
      <c r="AA16" s="5">
        <f>IF(A16="","",IF(OR(Y16="",Z16=""),"",Y16-Z16))</f>
        <v/>
      </c>
    </row>
    <row r="17" ht="22" customHeight="1">
      <c r="A17" s="33" t="n"/>
      <c r="B17" s="34" t="n"/>
      <c r="C17" s="34" t="n"/>
      <c r="D17" s="35">
        <f>IF(A17="","",IFERROR(VLOOKUP(C17,Assumptions!$A$12:$B$16,2,FALSE),""))</f>
        <v/>
      </c>
      <c r="E17" s="36" t="n"/>
      <c r="F17" s="37" t="n"/>
      <c r="G17" s="37" t="n"/>
      <c r="H17" s="38" t="n"/>
      <c r="I17" s="39">
        <f>IF(A17="","",IF(H17="",Assumptions!$B$5,H17))</f>
        <v/>
      </c>
      <c r="J17" s="34" t="n"/>
      <c r="K17" s="40">
        <f>IF(A17="","",IF(OR(L17&lt;&gt;"",J17&lt;&gt;"Active"),"",IF(G17&lt;Assumptions!$B$2,"Renewal overdue"&amp;IF(I17&lt;Assumptions!$B$7,", low retention",""),IF(G17&lt;=Assumptions!$B$2+Assumptions!$B$6,"Renewal due soon"&amp;IF(I17&lt;Assumptions!$B$7,", low retention",""),IF(I17&lt;Assumptions!$B$7,"Low retention","")))))</f>
        <v/>
      </c>
      <c r="L17" s="40">
        <f>IF(A17="","",IF(Assumptions!$B$8&lt;&gt;"Ready","Review assumptions",IF(COUNTIF($A$5:$A$104,A17)&gt;1,"Duplicate contract ID",IF(OR(B17="",C17="",E17="",F17="",G17="",J17=""),"Missing required input",IF(D17="","Frequency not recognized",IF(OR(E17&lt;=0,AND(H17&lt;&gt;"",OR(H17&lt;0,H17&gt;1))),"Check amount or retention",IF(OR(F17&lt;Assumptions!$B$2,F17&gt;EOMONTH(Assumptions!$B$3,11)),"Next service date is outside allowed range","")))))))</f>
        <v/>
      </c>
      <c r="M17" s="5">
        <f>IF($A17="","",IF($L17&lt;&gt;"","",IF($J17&lt;&gt;"Active",0,IF(AND((YEAR(M$3)-YEAR($F17))*12+MONTH(M$3)-MONTH($F17)&gt;=0,MOD((YEAR(M$3)-YEAR($F17))*12+MONTH(M$3)-MONTH($F17),$D17)=0),ROUND($E17*IF(EDATE($F17,(YEAR(M$3)-YEAR($F17))*12+MONTH(M$3)-MONTH($F17))&lt;$G17,1,$I17),2),0))))</f>
        <v/>
      </c>
      <c r="N17" s="5">
        <f>IF($A17="","",IF($L17&lt;&gt;"","",IF($J17&lt;&gt;"Active",0,IF(AND((YEAR(N$3)-YEAR($F17))*12+MONTH(N$3)-MONTH($F17)&gt;=0,MOD((YEAR(N$3)-YEAR($F17))*12+MONTH(N$3)-MONTH($F17),$D17)=0),ROUND($E17*IF(EDATE($F17,(YEAR(N$3)-YEAR($F17))*12+MONTH(N$3)-MONTH($F17))&lt;$G17,1,$I17),2),0))))</f>
        <v/>
      </c>
      <c r="O17" s="5">
        <f>IF($A17="","",IF($L17&lt;&gt;"","",IF($J17&lt;&gt;"Active",0,IF(AND((YEAR(O$3)-YEAR($F17))*12+MONTH(O$3)-MONTH($F17)&gt;=0,MOD((YEAR(O$3)-YEAR($F17))*12+MONTH(O$3)-MONTH($F17),$D17)=0),ROUND($E17*IF(EDATE($F17,(YEAR(O$3)-YEAR($F17))*12+MONTH(O$3)-MONTH($F17))&lt;$G17,1,$I17),2),0))))</f>
        <v/>
      </c>
      <c r="P17" s="5">
        <f>IF($A17="","",IF($L17&lt;&gt;"","",IF($J17&lt;&gt;"Active",0,IF(AND((YEAR(P$3)-YEAR($F17))*12+MONTH(P$3)-MONTH($F17)&gt;=0,MOD((YEAR(P$3)-YEAR($F17))*12+MONTH(P$3)-MONTH($F17),$D17)=0),ROUND($E17*IF(EDATE($F17,(YEAR(P$3)-YEAR($F17))*12+MONTH(P$3)-MONTH($F17))&lt;$G17,1,$I17),2),0))))</f>
        <v/>
      </c>
      <c r="Q17" s="5">
        <f>IF($A17="","",IF($L17&lt;&gt;"","",IF($J17&lt;&gt;"Active",0,IF(AND((YEAR(Q$3)-YEAR($F17))*12+MONTH(Q$3)-MONTH($F17)&gt;=0,MOD((YEAR(Q$3)-YEAR($F17))*12+MONTH(Q$3)-MONTH($F17),$D17)=0),ROUND($E17*IF(EDATE($F17,(YEAR(Q$3)-YEAR($F17))*12+MONTH(Q$3)-MONTH($F17))&lt;$G17,1,$I17),2),0))))</f>
        <v/>
      </c>
      <c r="R17" s="5">
        <f>IF($A17="","",IF($L17&lt;&gt;"","",IF($J17&lt;&gt;"Active",0,IF(AND((YEAR(R$3)-YEAR($F17))*12+MONTH(R$3)-MONTH($F17)&gt;=0,MOD((YEAR(R$3)-YEAR($F17))*12+MONTH(R$3)-MONTH($F17),$D17)=0),ROUND($E17*IF(EDATE($F17,(YEAR(R$3)-YEAR($F17))*12+MONTH(R$3)-MONTH($F17))&lt;$G17,1,$I17),2),0))))</f>
        <v/>
      </c>
      <c r="S17" s="5">
        <f>IF($A17="","",IF($L17&lt;&gt;"","",IF($J17&lt;&gt;"Active",0,IF(AND((YEAR(S$3)-YEAR($F17))*12+MONTH(S$3)-MONTH($F17)&gt;=0,MOD((YEAR(S$3)-YEAR($F17))*12+MONTH(S$3)-MONTH($F17),$D17)=0),ROUND($E17*IF(EDATE($F17,(YEAR(S$3)-YEAR($F17))*12+MONTH(S$3)-MONTH($F17))&lt;$G17,1,$I17),2),0))))</f>
        <v/>
      </c>
      <c r="T17" s="5">
        <f>IF($A17="","",IF($L17&lt;&gt;"","",IF($J17&lt;&gt;"Active",0,IF(AND((YEAR(T$3)-YEAR($F17))*12+MONTH(T$3)-MONTH($F17)&gt;=0,MOD((YEAR(T$3)-YEAR($F17))*12+MONTH(T$3)-MONTH($F17),$D17)=0),ROUND($E17*IF(EDATE($F17,(YEAR(T$3)-YEAR($F17))*12+MONTH(T$3)-MONTH($F17))&lt;$G17,1,$I17),2),0))))</f>
        <v/>
      </c>
      <c r="U17" s="5">
        <f>IF($A17="","",IF($L17&lt;&gt;"","",IF($J17&lt;&gt;"Active",0,IF(AND((YEAR(U$3)-YEAR($F17))*12+MONTH(U$3)-MONTH($F17)&gt;=0,MOD((YEAR(U$3)-YEAR($F17))*12+MONTH(U$3)-MONTH($F17),$D17)=0),ROUND($E17*IF(EDATE($F17,(YEAR(U$3)-YEAR($F17))*12+MONTH(U$3)-MONTH($F17))&lt;$G17,1,$I17),2),0))))</f>
        <v/>
      </c>
      <c r="V17" s="5">
        <f>IF($A17="","",IF($L17&lt;&gt;"","",IF($J17&lt;&gt;"Active",0,IF(AND((YEAR(V$3)-YEAR($F17))*12+MONTH(V$3)-MONTH($F17)&gt;=0,MOD((YEAR(V$3)-YEAR($F17))*12+MONTH(V$3)-MONTH($F17),$D17)=0),ROUND($E17*IF(EDATE($F17,(YEAR(V$3)-YEAR($F17))*12+MONTH(V$3)-MONTH($F17))&lt;$G17,1,$I17),2),0))))</f>
        <v/>
      </c>
      <c r="W17" s="5">
        <f>IF($A17="","",IF($L17&lt;&gt;"","",IF($J17&lt;&gt;"Active",0,IF(AND((YEAR(W$3)-YEAR($F17))*12+MONTH(W$3)-MONTH($F17)&gt;=0,MOD((YEAR(W$3)-YEAR($F17))*12+MONTH(W$3)-MONTH($F17),$D17)=0),ROUND($E17*IF(EDATE($F17,(YEAR(W$3)-YEAR($F17))*12+MONTH(W$3)-MONTH($F17))&lt;$G17,1,$I17),2),0))))</f>
        <v/>
      </c>
      <c r="X17" s="5">
        <f>IF($A17="","",IF($L17&lt;&gt;"","",IF($J17&lt;&gt;"Active",0,IF(AND((YEAR(X$3)-YEAR($F17))*12+MONTH(X$3)-MONTH($F17)&gt;=0,MOD((YEAR(X$3)-YEAR($F17))*12+MONTH(X$3)-MONTH($F17),$D17)=0),ROUND($E17*IF(EDATE($F17,(YEAR(X$3)-YEAR($F17))*12+MONTH(X$3)-MONTH($F17))&lt;$G17,1,$I17),2),0))))</f>
        <v/>
      </c>
      <c r="Y17" s="5">
        <f>IF($A17="","",IF($L17&lt;&gt;"","",IF($J17&lt;&gt;"Active",0,$E17*SUMPRODUCT(--(((YEAR($M$3:$X$3)-YEAR($F17))*12+MONTH($M$3:$X$3)-MONTH($F17))&gt;=0),--(MOD((YEAR($M$3:$X$3)-YEAR($F17))*12+MONTH($M$3:$X$3)-MONTH($F17),$D17)=0)))))</f>
        <v/>
      </c>
      <c r="Z17" s="5">
        <f>IF(A17="","",IF(L17&lt;&gt;"","",SUM(M17:X17)))</f>
        <v/>
      </c>
      <c r="AA17" s="5">
        <f>IF(A17="","",IF(OR(Y17="",Z17=""),"",Y17-Z17))</f>
        <v/>
      </c>
    </row>
    <row r="18" ht="22" customHeight="1">
      <c r="A18" s="33" t="n"/>
      <c r="B18" s="34" t="n"/>
      <c r="C18" s="34" t="n"/>
      <c r="D18" s="35">
        <f>IF(A18="","",IFERROR(VLOOKUP(C18,Assumptions!$A$12:$B$16,2,FALSE),""))</f>
        <v/>
      </c>
      <c r="E18" s="36" t="n"/>
      <c r="F18" s="37" t="n"/>
      <c r="G18" s="37" t="n"/>
      <c r="H18" s="38" t="n"/>
      <c r="I18" s="39">
        <f>IF(A18="","",IF(H18="",Assumptions!$B$5,H18))</f>
        <v/>
      </c>
      <c r="J18" s="34" t="n"/>
      <c r="K18" s="40">
        <f>IF(A18="","",IF(OR(L18&lt;&gt;"",J18&lt;&gt;"Active"),"",IF(G18&lt;Assumptions!$B$2,"Renewal overdue"&amp;IF(I18&lt;Assumptions!$B$7,", low retention",""),IF(G18&lt;=Assumptions!$B$2+Assumptions!$B$6,"Renewal due soon"&amp;IF(I18&lt;Assumptions!$B$7,", low retention",""),IF(I18&lt;Assumptions!$B$7,"Low retention","")))))</f>
        <v/>
      </c>
      <c r="L18" s="40">
        <f>IF(A18="","",IF(Assumptions!$B$8&lt;&gt;"Ready","Review assumptions",IF(COUNTIF($A$5:$A$104,A18)&gt;1,"Duplicate contract ID",IF(OR(B18="",C18="",E18="",F18="",G18="",J18=""),"Missing required input",IF(D18="","Frequency not recognized",IF(OR(E18&lt;=0,AND(H18&lt;&gt;"",OR(H18&lt;0,H18&gt;1))),"Check amount or retention",IF(OR(F18&lt;Assumptions!$B$2,F18&gt;EOMONTH(Assumptions!$B$3,11)),"Next service date is outside allowed range","")))))))</f>
        <v/>
      </c>
      <c r="M18" s="5">
        <f>IF($A18="","",IF($L18&lt;&gt;"","",IF($J18&lt;&gt;"Active",0,IF(AND((YEAR(M$3)-YEAR($F18))*12+MONTH(M$3)-MONTH($F18)&gt;=0,MOD((YEAR(M$3)-YEAR($F18))*12+MONTH(M$3)-MONTH($F18),$D18)=0),ROUND($E18*IF(EDATE($F18,(YEAR(M$3)-YEAR($F18))*12+MONTH(M$3)-MONTH($F18))&lt;$G18,1,$I18),2),0))))</f>
        <v/>
      </c>
      <c r="N18" s="5">
        <f>IF($A18="","",IF($L18&lt;&gt;"","",IF($J18&lt;&gt;"Active",0,IF(AND((YEAR(N$3)-YEAR($F18))*12+MONTH(N$3)-MONTH($F18)&gt;=0,MOD((YEAR(N$3)-YEAR($F18))*12+MONTH(N$3)-MONTH($F18),$D18)=0),ROUND($E18*IF(EDATE($F18,(YEAR(N$3)-YEAR($F18))*12+MONTH(N$3)-MONTH($F18))&lt;$G18,1,$I18),2),0))))</f>
        <v/>
      </c>
      <c r="O18" s="5">
        <f>IF($A18="","",IF($L18&lt;&gt;"","",IF($J18&lt;&gt;"Active",0,IF(AND((YEAR(O$3)-YEAR($F18))*12+MONTH(O$3)-MONTH($F18)&gt;=0,MOD((YEAR(O$3)-YEAR($F18))*12+MONTH(O$3)-MONTH($F18),$D18)=0),ROUND($E18*IF(EDATE($F18,(YEAR(O$3)-YEAR($F18))*12+MONTH(O$3)-MONTH($F18))&lt;$G18,1,$I18),2),0))))</f>
        <v/>
      </c>
      <c r="P18" s="5">
        <f>IF($A18="","",IF($L18&lt;&gt;"","",IF($J18&lt;&gt;"Active",0,IF(AND((YEAR(P$3)-YEAR($F18))*12+MONTH(P$3)-MONTH($F18)&gt;=0,MOD((YEAR(P$3)-YEAR($F18))*12+MONTH(P$3)-MONTH($F18),$D18)=0),ROUND($E18*IF(EDATE($F18,(YEAR(P$3)-YEAR($F18))*12+MONTH(P$3)-MONTH($F18))&lt;$G18,1,$I18),2),0))))</f>
        <v/>
      </c>
      <c r="Q18" s="5">
        <f>IF($A18="","",IF($L18&lt;&gt;"","",IF($J18&lt;&gt;"Active",0,IF(AND((YEAR(Q$3)-YEAR($F18))*12+MONTH(Q$3)-MONTH($F18)&gt;=0,MOD((YEAR(Q$3)-YEAR($F18))*12+MONTH(Q$3)-MONTH($F18),$D18)=0),ROUND($E18*IF(EDATE($F18,(YEAR(Q$3)-YEAR($F18))*12+MONTH(Q$3)-MONTH($F18))&lt;$G18,1,$I18),2),0))))</f>
        <v/>
      </c>
      <c r="R18" s="5">
        <f>IF($A18="","",IF($L18&lt;&gt;"","",IF($J18&lt;&gt;"Active",0,IF(AND((YEAR(R$3)-YEAR($F18))*12+MONTH(R$3)-MONTH($F18)&gt;=0,MOD((YEAR(R$3)-YEAR($F18))*12+MONTH(R$3)-MONTH($F18),$D18)=0),ROUND($E18*IF(EDATE($F18,(YEAR(R$3)-YEAR($F18))*12+MONTH(R$3)-MONTH($F18))&lt;$G18,1,$I18),2),0))))</f>
        <v/>
      </c>
      <c r="S18" s="5">
        <f>IF($A18="","",IF($L18&lt;&gt;"","",IF($J18&lt;&gt;"Active",0,IF(AND((YEAR(S$3)-YEAR($F18))*12+MONTH(S$3)-MONTH($F18)&gt;=0,MOD((YEAR(S$3)-YEAR($F18))*12+MONTH(S$3)-MONTH($F18),$D18)=0),ROUND($E18*IF(EDATE($F18,(YEAR(S$3)-YEAR($F18))*12+MONTH(S$3)-MONTH($F18))&lt;$G18,1,$I18),2),0))))</f>
        <v/>
      </c>
      <c r="T18" s="5">
        <f>IF($A18="","",IF($L18&lt;&gt;"","",IF($J18&lt;&gt;"Active",0,IF(AND((YEAR(T$3)-YEAR($F18))*12+MONTH(T$3)-MONTH($F18)&gt;=0,MOD((YEAR(T$3)-YEAR($F18))*12+MONTH(T$3)-MONTH($F18),$D18)=0),ROUND($E18*IF(EDATE($F18,(YEAR(T$3)-YEAR($F18))*12+MONTH(T$3)-MONTH($F18))&lt;$G18,1,$I18),2),0))))</f>
        <v/>
      </c>
      <c r="U18" s="5">
        <f>IF($A18="","",IF($L18&lt;&gt;"","",IF($J18&lt;&gt;"Active",0,IF(AND((YEAR(U$3)-YEAR($F18))*12+MONTH(U$3)-MONTH($F18)&gt;=0,MOD((YEAR(U$3)-YEAR($F18))*12+MONTH(U$3)-MONTH($F18),$D18)=0),ROUND($E18*IF(EDATE($F18,(YEAR(U$3)-YEAR($F18))*12+MONTH(U$3)-MONTH($F18))&lt;$G18,1,$I18),2),0))))</f>
        <v/>
      </c>
      <c r="V18" s="5">
        <f>IF($A18="","",IF($L18&lt;&gt;"","",IF($J18&lt;&gt;"Active",0,IF(AND((YEAR(V$3)-YEAR($F18))*12+MONTH(V$3)-MONTH($F18)&gt;=0,MOD((YEAR(V$3)-YEAR($F18))*12+MONTH(V$3)-MONTH($F18),$D18)=0),ROUND($E18*IF(EDATE($F18,(YEAR(V$3)-YEAR($F18))*12+MONTH(V$3)-MONTH($F18))&lt;$G18,1,$I18),2),0))))</f>
        <v/>
      </c>
      <c r="W18" s="5">
        <f>IF($A18="","",IF($L18&lt;&gt;"","",IF($J18&lt;&gt;"Active",0,IF(AND((YEAR(W$3)-YEAR($F18))*12+MONTH(W$3)-MONTH($F18)&gt;=0,MOD((YEAR(W$3)-YEAR($F18))*12+MONTH(W$3)-MONTH($F18),$D18)=0),ROUND($E18*IF(EDATE($F18,(YEAR(W$3)-YEAR($F18))*12+MONTH(W$3)-MONTH($F18))&lt;$G18,1,$I18),2),0))))</f>
        <v/>
      </c>
      <c r="X18" s="5">
        <f>IF($A18="","",IF($L18&lt;&gt;"","",IF($J18&lt;&gt;"Active",0,IF(AND((YEAR(X$3)-YEAR($F18))*12+MONTH(X$3)-MONTH($F18)&gt;=0,MOD((YEAR(X$3)-YEAR($F18))*12+MONTH(X$3)-MONTH($F18),$D18)=0),ROUND($E18*IF(EDATE($F18,(YEAR(X$3)-YEAR($F18))*12+MONTH(X$3)-MONTH($F18))&lt;$G18,1,$I18),2),0))))</f>
        <v/>
      </c>
      <c r="Y18" s="5">
        <f>IF($A18="","",IF($L18&lt;&gt;"","",IF($J18&lt;&gt;"Active",0,$E18*SUMPRODUCT(--(((YEAR($M$3:$X$3)-YEAR($F18))*12+MONTH($M$3:$X$3)-MONTH($F18))&gt;=0),--(MOD((YEAR($M$3:$X$3)-YEAR($F18))*12+MONTH($M$3:$X$3)-MONTH($F18),$D18)=0)))))</f>
        <v/>
      </c>
      <c r="Z18" s="5">
        <f>IF(A18="","",IF(L18&lt;&gt;"","",SUM(M18:X18)))</f>
        <v/>
      </c>
      <c r="AA18" s="5">
        <f>IF(A18="","",IF(OR(Y18="",Z18=""),"",Y18-Z18))</f>
        <v/>
      </c>
    </row>
    <row r="19" ht="22" customHeight="1">
      <c r="A19" s="33" t="n"/>
      <c r="B19" s="34" t="n"/>
      <c r="C19" s="34" t="n"/>
      <c r="D19" s="35">
        <f>IF(A19="","",IFERROR(VLOOKUP(C19,Assumptions!$A$12:$B$16,2,FALSE),""))</f>
        <v/>
      </c>
      <c r="E19" s="36" t="n"/>
      <c r="F19" s="37" t="n"/>
      <c r="G19" s="37" t="n"/>
      <c r="H19" s="38" t="n"/>
      <c r="I19" s="39">
        <f>IF(A19="","",IF(H19="",Assumptions!$B$5,H19))</f>
        <v/>
      </c>
      <c r="J19" s="34" t="n"/>
      <c r="K19" s="40">
        <f>IF(A19="","",IF(OR(L19&lt;&gt;"",J19&lt;&gt;"Active"),"",IF(G19&lt;Assumptions!$B$2,"Renewal overdue"&amp;IF(I19&lt;Assumptions!$B$7,", low retention",""),IF(G19&lt;=Assumptions!$B$2+Assumptions!$B$6,"Renewal due soon"&amp;IF(I19&lt;Assumptions!$B$7,", low retention",""),IF(I19&lt;Assumptions!$B$7,"Low retention","")))))</f>
        <v/>
      </c>
      <c r="L19" s="40">
        <f>IF(A19="","",IF(Assumptions!$B$8&lt;&gt;"Ready","Review assumptions",IF(COUNTIF($A$5:$A$104,A19)&gt;1,"Duplicate contract ID",IF(OR(B19="",C19="",E19="",F19="",G19="",J19=""),"Missing required input",IF(D19="","Frequency not recognized",IF(OR(E19&lt;=0,AND(H19&lt;&gt;"",OR(H19&lt;0,H19&gt;1))),"Check amount or retention",IF(OR(F19&lt;Assumptions!$B$2,F19&gt;EOMONTH(Assumptions!$B$3,11)),"Next service date is outside allowed range","")))))))</f>
        <v/>
      </c>
      <c r="M19" s="5">
        <f>IF($A19="","",IF($L19&lt;&gt;"","",IF($J19&lt;&gt;"Active",0,IF(AND((YEAR(M$3)-YEAR($F19))*12+MONTH(M$3)-MONTH($F19)&gt;=0,MOD((YEAR(M$3)-YEAR($F19))*12+MONTH(M$3)-MONTH($F19),$D19)=0),ROUND($E19*IF(EDATE($F19,(YEAR(M$3)-YEAR($F19))*12+MONTH(M$3)-MONTH($F19))&lt;$G19,1,$I19),2),0))))</f>
        <v/>
      </c>
      <c r="N19" s="5">
        <f>IF($A19="","",IF($L19&lt;&gt;"","",IF($J19&lt;&gt;"Active",0,IF(AND((YEAR(N$3)-YEAR($F19))*12+MONTH(N$3)-MONTH($F19)&gt;=0,MOD((YEAR(N$3)-YEAR($F19))*12+MONTH(N$3)-MONTH($F19),$D19)=0),ROUND($E19*IF(EDATE($F19,(YEAR(N$3)-YEAR($F19))*12+MONTH(N$3)-MONTH($F19))&lt;$G19,1,$I19),2),0))))</f>
        <v/>
      </c>
      <c r="O19" s="5">
        <f>IF($A19="","",IF($L19&lt;&gt;"","",IF($J19&lt;&gt;"Active",0,IF(AND((YEAR(O$3)-YEAR($F19))*12+MONTH(O$3)-MONTH($F19)&gt;=0,MOD((YEAR(O$3)-YEAR($F19))*12+MONTH(O$3)-MONTH($F19),$D19)=0),ROUND($E19*IF(EDATE($F19,(YEAR(O$3)-YEAR($F19))*12+MONTH(O$3)-MONTH($F19))&lt;$G19,1,$I19),2),0))))</f>
        <v/>
      </c>
      <c r="P19" s="5">
        <f>IF($A19="","",IF($L19&lt;&gt;"","",IF($J19&lt;&gt;"Active",0,IF(AND((YEAR(P$3)-YEAR($F19))*12+MONTH(P$3)-MONTH($F19)&gt;=0,MOD((YEAR(P$3)-YEAR($F19))*12+MONTH(P$3)-MONTH($F19),$D19)=0),ROUND($E19*IF(EDATE($F19,(YEAR(P$3)-YEAR($F19))*12+MONTH(P$3)-MONTH($F19))&lt;$G19,1,$I19),2),0))))</f>
        <v/>
      </c>
      <c r="Q19" s="5">
        <f>IF($A19="","",IF($L19&lt;&gt;"","",IF($J19&lt;&gt;"Active",0,IF(AND((YEAR(Q$3)-YEAR($F19))*12+MONTH(Q$3)-MONTH($F19)&gt;=0,MOD((YEAR(Q$3)-YEAR($F19))*12+MONTH(Q$3)-MONTH($F19),$D19)=0),ROUND($E19*IF(EDATE($F19,(YEAR(Q$3)-YEAR($F19))*12+MONTH(Q$3)-MONTH($F19))&lt;$G19,1,$I19),2),0))))</f>
        <v/>
      </c>
      <c r="R19" s="5">
        <f>IF($A19="","",IF($L19&lt;&gt;"","",IF($J19&lt;&gt;"Active",0,IF(AND((YEAR(R$3)-YEAR($F19))*12+MONTH(R$3)-MONTH($F19)&gt;=0,MOD((YEAR(R$3)-YEAR($F19))*12+MONTH(R$3)-MONTH($F19),$D19)=0),ROUND($E19*IF(EDATE($F19,(YEAR(R$3)-YEAR($F19))*12+MONTH(R$3)-MONTH($F19))&lt;$G19,1,$I19),2),0))))</f>
        <v/>
      </c>
      <c r="S19" s="5">
        <f>IF($A19="","",IF($L19&lt;&gt;"","",IF($J19&lt;&gt;"Active",0,IF(AND((YEAR(S$3)-YEAR($F19))*12+MONTH(S$3)-MONTH($F19)&gt;=0,MOD((YEAR(S$3)-YEAR($F19))*12+MONTH(S$3)-MONTH($F19),$D19)=0),ROUND($E19*IF(EDATE($F19,(YEAR(S$3)-YEAR($F19))*12+MONTH(S$3)-MONTH($F19))&lt;$G19,1,$I19),2),0))))</f>
        <v/>
      </c>
      <c r="T19" s="5">
        <f>IF($A19="","",IF($L19&lt;&gt;"","",IF($J19&lt;&gt;"Active",0,IF(AND((YEAR(T$3)-YEAR($F19))*12+MONTH(T$3)-MONTH($F19)&gt;=0,MOD((YEAR(T$3)-YEAR($F19))*12+MONTH(T$3)-MONTH($F19),$D19)=0),ROUND($E19*IF(EDATE($F19,(YEAR(T$3)-YEAR($F19))*12+MONTH(T$3)-MONTH($F19))&lt;$G19,1,$I19),2),0))))</f>
        <v/>
      </c>
      <c r="U19" s="5">
        <f>IF($A19="","",IF($L19&lt;&gt;"","",IF($J19&lt;&gt;"Active",0,IF(AND((YEAR(U$3)-YEAR($F19))*12+MONTH(U$3)-MONTH($F19)&gt;=0,MOD((YEAR(U$3)-YEAR($F19))*12+MONTH(U$3)-MONTH($F19),$D19)=0),ROUND($E19*IF(EDATE($F19,(YEAR(U$3)-YEAR($F19))*12+MONTH(U$3)-MONTH($F19))&lt;$G19,1,$I19),2),0))))</f>
        <v/>
      </c>
      <c r="V19" s="5">
        <f>IF($A19="","",IF($L19&lt;&gt;"","",IF($J19&lt;&gt;"Active",0,IF(AND((YEAR(V$3)-YEAR($F19))*12+MONTH(V$3)-MONTH($F19)&gt;=0,MOD((YEAR(V$3)-YEAR($F19))*12+MONTH(V$3)-MONTH($F19),$D19)=0),ROUND($E19*IF(EDATE($F19,(YEAR(V$3)-YEAR($F19))*12+MONTH(V$3)-MONTH($F19))&lt;$G19,1,$I19),2),0))))</f>
        <v/>
      </c>
      <c r="W19" s="5">
        <f>IF($A19="","",IF($L19&lt;&gt;"","",IF($J19&lt;&gt;"Active",0,IF(AND((YEAR(W$3)-YEAR($F19))*12+MONTH(W$3)-MONTH($F19)&gt;=0,MOD((YEAR(W$3)-YEAR($F19))*12+MONTH(W$3)-MONTH($F19),$D19)=0),ROUND($E19*IF(EDATE($F19,(YEAR(W$3)-YEAR($F19))*12+MONTH(W$3)-MONTH($F19))&lt;$G19,1,$I19),2),0))))</f>
        <v/>
      </c>
      <c r="X19" s="5">
        <f>IF($A19="","",IF($L19&lt;&gt;"","",IF($J19&lt;&gt;"Active",0,IF(AND((YEAR(X$3)-YEAR($F19))*12+MONTH(X$3)-MONTH($F19)&gt;=0,MOD((YEAR(X$3)-YEAR($F19))*12+MONTH(X$3)-MONTH($F19),$D19)=0),ROUND($E19*IF(EDATE($F19,(YEAR(X$3)-YEAR($F19))*12+MONTH(X$3)-MONTH($F19))&lt;$G19,1,$I19),2),0))))</f>
        <v/>
      </c>
      <c r="Y19" s="5">
        <f>IF($A19="","",IF($L19&lt;&gt;"","",IF($J19&lt;&gt;"Active",0,$E19*SUMPRODUCT(--(((YEAR($M$3:$X$3)-YEAR($F19))*12+MONTH($M$3:$X$3)-MONTH($F19))&gt;=0),--(MOD((YEAR($M$3:$X$3)-YEAR($F19))*12+MONTH($M$3:$X$3)-MONTH($F19),$D19)=0)))))</f>
        <v/>
      </c>
      <c r="Z19" s="5">
        <f>IF(A19="","",IF(L19&lt;&gt;"","",SUM(M19:X19)))</f>
        <v/>
      </c>
      <c r="AA19" s="5">
        <f>IF(A19="","",IF(OR(Y19="",Z19=""),"",Y19-Z19))</f>
        <v/>
      </c>
    </row>
    <row r="20" ht="22" customHeight="1">
      <c r="A20" s="33" t="n"/>
      <c r="B20" s="34" t="n"/>
      <c r="C20" s="34" t="n"/>
      <c r="D20" s="35">
        <f>IF(A20="","",IFERROR(VLOOKUP(C20,Assumptions!$A$12:$B$16,2,FALSE),""))</f>
        <v/>
      </c>
      <c r="E20" s="36" t="n"/>
      <c r="F20" s="37" t="n"/>
      <c r="G20" s="37" t="n"/>
      <c r="H20" s="38" t="n"/>
      <c r="I20" s="39">
        <f>IF(A20="","",IF(H20="",Assumptions!$B$5,H20))</f>
        <v/>
      </c>
      <c r="J20" s="34" t="n"/>
      <c r="K20" s="40">
        <f>IF(A20="","",IF(OR(L20&lt;&gt;"",J20&lt;&gt;"Active"),"",IF(G20&lt;Assumptions!$B$2,"Renewal overdue"&amp;IF(I20&lt;Assumptions!$B$7,", low retention",""),IF(G20&lt;=Assumptions!$B$2+Assumptions!$B$6,"Renewal due soon"&amp;IF(I20&lt;Assumptions!$B$7,", low retention",""),IF(I20&lt;Assumptions!$B$7,"Low retention","")))))</f>
        <v/>
      </c>
      <c r="L20" s="40">
        <f>IF(A20="","",IF(Assumptions!$B$8&lt;&gt;"Ready","Review assumptions",IF(COUNTIF($A$5:$A$104,A20)&gt;1,"Duplicate contract ID",IF(OR(B20="",C20="",E20="",F20="",G20="",J20=""),"Missing required input",IF(D20="","Frequency not recognized",IF(OR(E20&lt;=0,AND(H20&lt;&gt;"",OR(H20&lt;0,H20&gt;1))),"Check amount or retention",IF(OR(F20&lt;Assumptions!$B$2,F20&gt;EOMONTH(Assumptions!$B$3,11)),"Next service date is outside allowed range","")))))))</f>
        <v/>
      </c>
      <c r="M20" s="5">
        <f>IF($A20="","",IF($L20&lt;&gt;"","",IF($J20&lt;&gt;"Active",0,IF(AND((YEAR(M$3)-YEAR($F20))*12+MONTH(M$3)-MONTH($F20)&gt;=0,MOD((YEAR(M$3)-YEAR($F20))*12+MONTH(M$3)-MONTH($F20),$D20)=0),ROUND($E20*IF(EDATE($F20,(YEAR(M$3)-YEAR($F20))*12+MONTH(M$3)-MONTH($F20))&lt;$G20,1,$I20),2),0))))</f>
        <v/>
      </c>
      <c r="N20" s="5">
        <f>IF($A20="","",IF($L20&lt;&gt;"","",IF($J20&lt;&gt;"Active",0,IF(AND((YEAR(N$3)-YEAR($F20))*12+MONTH(N$3)-MONTH($F20)&gt;=0,MOD((YEAR(N$3)-YEAR($F20))*12+MONTH(N$3)-MONTH($F20),$D20)=0),ROUND($E20*IF(EDATE($F20,(YEAR(N$3)-YEAR($F20))*12+MONTH(N$3)-MONTH($F20))&lt;$G20,1,$I20),2),0))))</f>
        <v/>
      </c>
      <c r="O20" s="5">
        <f>IF($A20="","",IF($L20&lt;&gt;"","",IF($J20&lt;&gt;"Active",0,IF(AND((YEAR(O$3)-YEAR($F20))*12+MONTH(O$3)-MONTH($F20)&gt;=0,MOD((YEAR(O$3)-YEAR($F20))*12+MONTH(O$3)-MONTH($F20),$D20)=0),ROUND($E20*IF(EDATE($F20,(YEAR(O$3)-YEAR($F20))*12+MONTH(O$3)-MONTH($F20))&lt;$G20,1,$I20),2),0))))</f>
        <v/>
      </c>
      <c r="P20" s="5">
        <f>IF($A20="","",IF($L20&lt;&gt;"","",IF($J20&lt;&gt;"Active",0,IF(AND((YEAR(P$3)-YEAR($F20))*12+MONTH(P$3)-MONTH($F20)&gt;=0,MOD((YEAR(P$3)-YEAR($F20))*12+MONTH(P$3)-MONTH($F20),$D20)=0),ROUND($E20*IF(EDATE($F20,(YEAR(P$3)-YEAR($F20))*12+MONTH(P$3)-MONTH($F20))&lt;$G20,1,$I20),2),0))))</f>
        <v/>
      </c>
      <c r="Q20" s="5">
        <f>IF($A20="","",IF($L20&lt;&gt;"","",IF($J20&lt;&gt;"Active",0,IF(AND((YEAR(Q$3)-YEAR($F20))*12+MONTH(Q$3)-MONTH($F20)&gt;=0,MOD((YEAR(Q$3)-YEAR($F20))*12+MONTH(Q$3)-MONTH($F20),$D20)=0),ROUND($E20*IF(EDATE($F20,(YEAR(Q$3)-YEAR($F20))*12+MONTH(Q$3)-MONTH($F20))&lt;$G20,1,$I20),2),0))))</f>
        <v/>
      </c>
      <c r="R20" s="5">
        <f>IF($A20="","",IF($L20&lt;&gt;"","",IF($J20&lt;&gt;"Active",0,IF(AND((YEAR(R$3)-YEAR($F20))*12+MONTH(R$3)-MONTH($F20)&gt;=0,MOD((YEAR(R$3)-YEAR($F20))*12+MONTH(R$3)-MONTH($F20),$D20)=0),ROUND($E20*IF(EDATE($F20,(YEAR(R$3)-YEAR($F20))*12+MONTH(R$3)-MONTH($F20))&lt;$G20,1,$I20),2),0))))</f>
        <v/>
      </c>
      <c r="S20" s="5">
        <f>IF($A20="","",IF($L20&lt;&gt;"","",IF($J20&lt;&gt;"Active",0,IF(AND((YEAR(S$3)-YEAR($F20))*12+MONTH(S$3)-MONTH($F20)&gt;=0,MOD((YEAR(S$3)-YEAR($F20))*12+MONTH(S$3)-MONTH($F20),$D20)=0),ROUND($E20*IF(EDATE($F20,(YEAR(S$3)-YEAR($F20))*12+MONTH(S$3)-MONTH($F20))&lt;$G20,1,$I20),2),0))))</f>
        <v/>
      </c>
      <c r="T20" s="5">
        <f>IF($A20="","",IF($L20&lt;&gt;"","",IF($J20&lt;&gt;"Active",0,IF(AND((YEAR(T$3)-YEAR($F20))*12+MONTH(T$3)-MONTH($F20)&gt;=0,MOD((YEAR(T$3)-YEAR($F20))*12+MONTH(T$3)-MONTH($F20),$D20)=0),ROUND($E20*IF(EDATE($F20,(YEAR(T$3)-YEAR($F20))*12+MONTH(T$3)-MONTH($F20))&lt;$G20,1,$I20),2),0))))</f>
        <v/>
      </c>
      <c r="U20" s="5">
        <f>IF($A20="","",IF($L20&lt;&gt;"","",IF($J20&lt;&gt;"Active",0,IF(AND((YEAR(U$3)-YEAR($F20))*12+MONTH(U$3)-MONTH($F20)&gt;=0,MOD((YEAR(U$3)-YEAR($F20))*12+MONTH(U$3)-MONTH($F20),$D20)=0),ROUND($E20*IF(EDATE($F20,(YEAR(U$3)-YEAR($F20))*12+MONTH(U$3)-MONTH($F20))&lt;$G20,1,$I20),2),0))))</f>
        <v/>
      </c>
      <c r="V20" s="5">
        <f>IF($A20="","",IF($L20&lt;&gt;"","",IF($J20&lt;&gt;"Active",0,IF(AND((YEAR(V$3)-YEAR($F20))*12+MONTH(V$3)-MONTH($F20)&gt;=0,MOD((YEAR(V$3)-YEAR($F20))*12+MONTH(V$3)-MONTH($F20),$D20)=0),ROUND($E20*IF(EDATE($F20,(YEAR(V$3)-YEAR($F20))*12+MONTH(V$3)-MONTH($F20))&lt;$G20,1,$I20),2),0))))</f>
        <v/>
      </c>
      <c r="W20" s="5">
        <f>IF($A20="","",IF($L20&lt;&gt;"","",IF($J20&lt;&gt;"Active",0,IF(AND((YEAR(W$3)-YEAR($F20))*12+MONTH(W$3)-MONTH($F20)&gt;=0,MOD((YEAR(W$3)-YEAR($F20))*12+MONTH(W$3)-MONTH($F20),$D20)=0),ROUND($E20*IF(EDATE($F20,(YEAR(W$3)-YEAR($F20))*12+MONTH(W$3)-MONTH($F20))&lt;$G20,1,$I20),2),0))))</f>
        <v/>
      </c>
      <c r="X20" s="5">
        <f>IF($A20="","",IF($L20&lt;&gt;"","",IF($J20&lt;&gt;"Active",0,IF(AND((YEAR(X$3)-YEAR($F20))*12+MONTH(X$3)-MONTH($F20)&gt;=0,MOD((YEAR(X$3)-YEAR($F20))*12+MONTH(X$3)-MONTH($F20),$D20)=0),ROUND($E20*IF(EDATE($F20,(YEAR(X$3)-YEAR($F20))*12+MONTH(X$3)-MONTH($F20))&lt;$G20,1,$I20),2),0))))</f>
        <v/>
      </c>
      <c r="Y20" s="5">
        <f>IF($A20="","",IF($L20&lt;&gt;"","",IF($J20&lt;&gt;"Active",0,$E20*SUMPRODUCT(--(((YEAR($M$3:$X$3)-YEAR($F20))*12+MONTH($M$3:$X$3)-MONTH($F20))&gt;=0),--(MOD((YEAR($M$3:$X$3)-YEAR($F20))*12+MONTH($M$3:$X$3)-MONTH($F20),$D20)=0)))))</f>
        <v/>
      </c>
      <c r="Z20" s="5">
        <f>IF(A20="","",IF(L20&lt;&gt;"","",SUM(M20:X20)))</f>
        <v/>
      </c>
      <c r="AA20" s="5">
        <f>IF(A20="","",IF(OR(Y20="",Z20=""),"",Y20-Z20))</f>
        <v/>
      </c>
    </row>
    <row r="21" ht="22" customHeight="1">
      <c r="A21" s="33" t="n"/>
      <c r="B21" s="34" t="n"/>
      <c r="C21" s="34" t="n"/>
      <c r="D21" s="35">
        <f>IF(A21="","",IFERROR(VLOOKUP(C21,Assumptions!$A$12:$B$16,2,FALSE),""))</f>
        <v/>
      </c>
      <c r="E21" s="36" t="n"/>
      <c r="F21" s="37" t="n"/>
      <c r="G21" s="37" t="n"/>
      <c r="H21" s="38" t="n"/>
      <c r="I21" s="39">
        <f>IF(A21="","",IF(H21="",Assumptions!$B$5,H21))</f>
        <v/>
      </c>
      <c r="J21" s="34" t="n"/>
      <c r="K21" s="40">
        <f>IF(A21="","",IF(OR(L21&lt;&gt;"",J21&lt;&gt;"Active"),"",IF(G21&lt;Assumptions!$B$2,"Renewal overdue"&amp;IF(I21&lt;Assumptions!$B$7,", low retention",""),IF(G21&lt;=Assumptions!$B$2+Assumptions!$B$6,"Renewal due soon"&amp;IF(I21&lt;Assumptions!$B$7,", low retention",""),IF(I21&lt;Assumptions!$B$7,"Low retention","")))))</f>
        <v/>
      </c>
      <c r="L21" s="40">
        <f>IF(A21="","",IF(Assumptions!$B$8&lt;&gt;"Ready","Review assumptions",IF(COUNTIF($A$5:$A$104,A21)&gt;1,"Duplicate contract ID",IF(OR(B21="",C21="",E21="",F21="",G21="",J21=""),"Missing required input",IF(D21="","Frequency not recognized",IF(OR(E21&lt;=0,AND(H21&lt;&gt;"",OR(H21&lt;0,H21&gt;1))),"Check amount or retention",IF(OR(F21&lt;Assumptions!$B$2,F21&gt;EOMONTH(Assumptions!$B$3,11)),"Next service date is outside allowed range","")))))))</f>
        <v/>
      </c>
      <c r="M21" s="5">
        <f>IF($A21="","",IF($L21&lt;&gt;"","",IF($J21&lt;&gt;"Active",0,IF(AND((YEAR(M$3)-YEAR($F21))*12+MONTH(M$3)-MONTH($F21)&gt;=0,MOD((YEAR(M$3)-YEAR($F21))*12+MONTH(M$3)-MONTH($F21),$D21)=0),ROUND($E21*IF(EDATE($F21,(YEAR(M$3)-YEAR($F21))*12+MONTH(M$3)-MONTH($F21))&lt;$G21,1,$I21),2),0))))</f>
        <v/>
      </c>
      <c r="N21" s="5">
        <f>IF($A21="","",IF($L21&lt;&gt;"","",IF($J21&lt;&gt;"Active",0,IF(AND((YEAR(N$3)-YEAR($F21))*12+MONTH(N$3)-MONTH($F21)&gt;=0,MOD((YEAR(N$3)-YEAR($F21))*12+MONTH(N$3)-MONTH($F21),$D21)=0),ROUND($E21*IF(EDATE($F21,(YEAR(N$3)-YEAR($F21))*12+MONTH(N$3)-MONTH($F21))&lt;$G21,1,$I21),2),0))))</f>
        <v/>
      </c>
      <c r="O21" s="5">
        <f>IF($A21="","",IF($L21&lt;&gt;"","",IF($J21&lt;&gt;"Active",0,IF(AND((YEAR(O$3)-YEAR($F21))*12+MONTH(O$3)-MONTH($F21)&gt;=0,MOD((YEAR(O$3)-YEAR($F21))*12+MONTH(O$3)-MONTH($F21),$D21)=0),ROUND($E21*IF(EDATE($F21,(YEAR(O$3)-YEAR($F21))*12+MONTH(O$3)-MONTH($F21))&lt;$G21,1,$I21),2),0))))</f>
        <v/>
      </c>
      <c r="P21" s="5">
        <f>IF($A21="","",IF($L21&lt;&gt;"","",IF($J21&lt;&gt;"Active",0,IF(AND((YEAR(P$3)-YEAR($F21))*12+MONTH(P$3)-MONTH($F21)&gt;=0,MOD((YEAR(P$3)-YEAR($F21))*12+MONTH(P$3)-MONTH($F21),$D21)=0),ROUND($E21*IF(EDATE($F21,(YEAR(P$3)-YEAR($F21))*12+MONTH(P$3)-MONTH($F21))&lt;$G21,1,$I21),2),0))))</f>
        <v/>
      </c>
      <c r="Q21" s="5">
        <f>IF($A21="","",IF($L21&lt;&gt;"","",IF($J21&lt;&gt;"Active",0,IF(AND((YEAR(Q$3)-YEAR($F21))*12+MONTH(Q$3)-MONTH($F21)&gt;=0,MOD((YEAR(Q$3)-YEAR($F21))*12+MONTH(Q$3)-MONTH($F21),$D21)=0),ROUND($E21*IF(EDATE($F21,(YEAR(Q$3)-YEAR($F21))*12+MONTH(Q$3)-MONTH($F21))&lt;$G21,1,$I21),2),0))))</f>
        <v/>
      </c>
      <c r="R21" s="5">
        <f>IF($A21="","",IF($L21&lt;&gt;"","",IF($J21&lt;&gt;"Active",0,IF(AND((YEAR(R$3)-YEAR($F21))*12+MONTH(R$3)-MONTH($F21)&gt;=0,MOD((YEAR(R$3)-YEAR($F21))*12+MONTH(R$3)-MONTH($F21),$D21)=0),ROUND($E21*IF(EDATE($F21,(YEAR(R$3)-YEAR($F21))*12+MONTH(R$3)-MONTH($F21))&lt;$G21,1,$I21),2),0))))</f>
        <v/>
      </c>
      <c r="S21" s="5">
        <f>IF($A21="","",IF($L21&lt;&gt;"","",IF($J21&lt;&gt;"Active",0,IF(AND((YEAR(S$3)-YEAR($F21))*12+MONTH(S$3)-MONTH($F21)&gt;=0,MOD((YEAR(S$3)-YEAR($F21))*12+MONTH(S$3)-MONTH($F21),$D21)=0),ROUND($E21*IF(EDATE($F21,(YEAR(S$3)-YEAR($F21))*12+MONTH(S$3)-MONTH($F21))&lt;$G21,1,$I21),2),0))))</f>
        <v/>
      </c>
      <c r="T21" s="5">
        <f>IF($A21="","",IF($L21&lt;&gt;"","",IF($J21&lt;&gt;"Active",0,IF(AND((YEAR(T$3)-YEAR($F21))*12+MONTH(T$3)-MONTH($F21)&gt;=0,MOD((YEAR(T$3)-YEAR($F21))*12+MONTH(T$3)-MONTH($F21),$D21)=0),ROUND($E21*IF(EDATE($F21,(YEAR(T$3)-YEAR($F21))*12+MONTH(T$3)-MONTH($F21))&lt;$G21,1,$I21),2),0))))</f>
        <v/>
      </c>
      <c r="U21" s="5">
        <f>IF($A21="","",IF($L21&lt;&gt;"","",IF($J21&lt;&gt;"Active",0,IF(AND((YEAR(U$3)-YEAR($F21))*12+MONTH(U$3)-MONTH($F21)&gt;=0,MOD((YEAR(U$3)-YEAR($F21))*12+MONTH(U$3)-MONTH($F21),$D21)=0),ROUND($E21*IF(EDATE($F21,(YEAR(U$3)-YEAR($F21))*12+MONTH(U$3)-MONTH($F21))&lt;$G21,1,$I21),2),0))))</f>
        <v/>
      </c>
      <c r="V21" s="5">
        <f>IF($A21="","",IF($L21&lt;&gt;"","",IF($J21&lt;&gt;"Active",0,IF(AND((YEAR(V$3)-YEAR($F21))*12+MONTH(V$3)-MONTH($F21)&gt;=0,MOD((YEAR(V$3)-YEAR($F21))*12+MONTH(V$3)-MONTH($F21),$D21)=0),ROUND($E21*IF(EDATE($F21,(YEAR(V$3)-YEAR($F21))*12+MONTH(V$3)-MONTH($F21))&lt;$G21,1,$I21),2),0))))</f>
        <v/>
      </c>
      <c r="W21" s="5">
        <f>IF($A21="","",IF($L21&lt;&gt;"","",IF($J21&lt;&gt;"Active",0,IF(AND((YEAR(W$3)-YEAR($F21))*12+MONTH(W$3)-MONTH($F21)&gt;=0,MOD((YEAR(W$3)-YEAR($F21))*12+MONTH(W$3)-MONTH($F21),$D21)=0),ROUND($E21*IF(EDATE($F21,(YEAR(W$3)-YEAR($F21))*12+MONTH(W$3)-MONTH($F21))&lt;$G21,1,$I21),2),0))))</f>
        <v/>
      </c>
      <c r="X21" s="5">
        <f>IF($A21="","",IF($L21&lt;&gt;"","",IF($J21&lt;&gt;"Active",0,IF(AND((YEAR(X$3)-YEAR($F21))*12+MONTH(X$3)-MONTH($F21)&gt;=0,MOD((YEAR(X$3)-YEAR($F21))*12+MONTH(X$3)-MONTH($F21),$D21)=0),ROUND($E21*IF(EDATE($F21,(YEAR(X$3)-YEAR($F21))*12+MONTH(X$3)-MONTH($F21))&lt;$G21,1,$I21),2),0))))</f>
        <v/>
      </c>
      <c r="Y21" s="5">
        <f>IF($A21="","",IF($L21&lt;&gt;"","",IF($J21&lt;&gt;"Active",0,$E21*SUMPRODUCT(--(((YEAR($M$3:$X$3)-YEAR($F21))*12+MONTH($M$3:$X$3)-MONTH($F21))&gt;=0),--(MOD((YEAR($M$3:$X$3)-YEAR($F21))*12+MONTH($M$3:$X$3)-MONTH($F21),$D21)=0)))))</f>
        <v/>
      </c>
      <c r="Z21" s="5">
        <f>IF(A21="","",IF(L21&lt;&gt;"","",SUM(M21:X21)))</f>
        <v/>
      </c>
      <c r="AA21" s="5">
        <f>IF(A21="","",IF(OR(Y21="",Z21=""),"",Y21-Z21))</f>
        <v/>
      </c>
    </row>
    <row r="22" ht="22" customHeight="1">
      <c r="A22" s="33" t="n"/>
      <c r="B22" s="34" t="n"/>
      <c r="C22" s="34" t="n"/>
      <c r="D22" s="35">
        <f>IF(A22="","",IFERROR(VLOOKUP(C22,Assumptions!$A$12:$B$16,2,FALSE),""))</f>
        <v/>
      </c>
      <c r="E22" s="36" t="n"/>
      <c r="F22" s="37" t="n"/>
      <c r="G22" s="37" t="n"/>
      <c r="H22" s="38" t="n"/>
      <c r="I22" s="39">
        <f>IF(A22="","",IF(H22="",Assumptions!$B$5,H22))</f>
        <v/>
      </c>
      <c r="J22" s="34" t="n"/>
      <c r="K22" s="40">
        <f>IF(A22="","",IF(OR(L22&lt;&gt;"",J22&lt;&gt;"Active"),"",IF(G22&lt;Assumptions!$B$2,"Renewal overdue"&amp;IF(I22&lt;Assumptions!$B$7,", low retention",""),IF(G22&lt;=Assumptions!$B$2+Assumptions!$B$6,"Renewal due soon"&amp;IF(I22&lt;Assumptions!$B$7,", low retention",""),IF(I22&lt;Assumptions!$B$7,"Low retention","")))))</f>
        <v/>
      </c>
      <c r="L22" s="40">
        <f>IF(A22="","",IF(Assumptions!$B$8&lt;&gt;"Ready","Review assumptions",IF(COUNTIF($A$5:$A$104,A22)&gt;1,"Duplicate contract ID",IF(OR(B22="",C22="",E22="",F22="",G22="",J22=""),"Missing required input",IF(D22="","Frequency not recognized",IF(OR(E22&lt;=0,AND(H22&lt;&gt;"",OR(H22&lt;0,H22&gt;1))),"Check amount or retention",IF(OR(F22&lt;Assumptions!$B$2,F22&gt;EOMONTH(Assumptions!$B$3,11)),"Next service date is outside allowed range","")))))))</f>
        <v/>
      </c>
      <c r="M22" s="5">
        <f>IF($A22="","",IF($L22&lt;&gt;"","",IF($J22&lt;&gt;"Active",0,IF(AND((YEAR(M$3)-YEAR($F22))*12+MONTH(M$3)-MONTH($F22)&gt;=0,MOD((YEAR(M$3)-YEAR($F22))*12+MONTH(M$3)-MONTH($F22),$D22)=0),ROUND($E22*IF(EDATE($F22,(YEAR(M$3)-YEAR($F22))*12+MONTH(M$3)-MONTH($F22))&lt;$G22,1,$I22),2),0))))</f>
        <v/>
      </c>
      <c r="N22" s="5">
        <f>IF($A22="","",IF($L22&lt;&gt;"","",IF($J22&lt;&gt;"Active",0,IF(AND((YEAR(N$3)-YEAR($F22))*12+MONTH(N$3)-MONTH($F22)&gt;=0,MOD((YEAR(N$3)-YEAR($F22))*12+MONTH(N$3)-MONTH($F22),$D22)=0),ROUND($E22*IF(EDATE($F22,(YEAR(N$3)-YEAR($F22))*12+MONTH(N$3)-MONTH($F22))&lt;$G22,1,$I22),2),0))))</f>
        <v/>
      </c>
      <c r="O22" s="5">
        <f>IF($A22="","",IF($L22&lt;&gt;"","",IF($J22&lt;&gt;"Active",0,IF(AND((YEAR(O$3)-YEAR($F22))*12+MONTH(O$3)-MONTH($F22)&gt;=0,MOD((YEAR(O$3)-YEAR($F22))*12+MONTH(O$3)-MONTH($F22),$D22)=0),ROUND($E22*IF(EDATE($F22,(YEAR(O$3)-YEAR($F22))*12+MONTH(O$3)-MONTH($F22))&lt;$G22,1,$I22),2),0))))</f>
        <v/>
      </c>
      <c r="P22" s="5">
        <f>IF($A22="","",IF($L22&lt;&gt;"","",IF($J22&lt;&gt;"Active",0,IF(AND((YEAR(P$3)-YEAR($F22))*12+MONTH(P$3)-MONTH($F22)&gt;=0,MOD((YEAR(P$3)-YEAR($F22))*12+MONTH(P$3)-MONTH($F22),$D22)=0),ROUND($E22*IF(EDATE($F22,(YEAR(P$3)-YEAR($F22))*12+MONTH(P$3)-MONTH($F22))&lt;$G22,1,$I22),2),0))))</f>
        <v/>
      </c>
      <c r="Q22" s="5">
        <f>IF($A22="","",IF($L22&lt;&gt;"","",IF($J22&lt;&gt;"Active",0,IF(AND((YEAR(Q$3)-YEAR($F22))*12+MONTH(Q$3)-MONTH($F22)&gt;=0,MOD((YEAR(Q$3)-YEAR($F22))*12+MONTH(Q$3)-MONTH($F22),$D22)=0),ROUND($E22*IF(EDATE($F22,(YEAR(Q$3)-YEAR($F22))*12+MONTH(Q$3)-MONTH($F22))&lt;$G22,1,$I22),2),0))))</f>
        <v/>
      </c>
      <c r="R22" s="5">
        <f>IF($A22="","",IF($L22&lt;&gt;"","",IF($J22&lt;&gt;"Active",0,IF(AND((YEAR(R$3)-YEAR($F22))*12+MONTH(R$3)-MONTH($F22)&gt;=0,MOD((YEAR(R$3)-YEAR($F22))*12+MONTH(R$3)-MONTH($F22),$D22)=0),ROUND($E22*IF(EDATE($F22,(YEAR(R$3)-YEAR($F22))*12+MONTH(R$3)-MONTH($F22))&lt;$G22,1,$I22),2),0))))</f>
        <v/>
      </c>
      <c r="S22" s="5">
        <f>IF($A22="","",IF($L22&lt;&gt;"","",IF($J22&lt;&gt;"Active",0,IF(AND((YEAR(S$3)-YEAR($F22))*12+MONTH(S$3)-MONTH($F22)&gt;=0,MOD((YEAR(S$3)-YEAR($F22))*12+MONTH(S$3)-MONTH($F22),$D22)=0),ROUND($E22*IF(EDATE($F22,(YEAR(S$3)-YEAR($F22))*12+MONTH(S$3)-MONTH($F22))&lt;$G22,1,$I22),2),0))))</f>
        <v/>
      </c>
      <c r="T22" s="5">
        <f>IF($A22="","",IF($L22&lt;&gt;"","",IF($J22&lt;&gt;"Active",0,IF(AND((YEAR(T$3)-YEAR($F22))*12+MONTH(T$3)-MONTH($F22)&gt;=0,MOD((YEAR(T$3)-YEAR($F22))*12+MONTH(T$3)-MONTH($F22),$D22)=0),ROUND($E22*IF(EDATE($F22,(YEAR(T$3)-YEAR($F22))*12+MONTH(T$3)-MONTH($F22))&lt;$G22,1,$I22),2),0))))</f>
        <v/>
      </c>
      <c r="U22" s="5">
        <f>IF($A22="","",IF($L22&lt;&gt;"","",IF($J22&lt;&gt;"Active",0,IF(AND((YEAR(U$3)-YEAR($F22))*12+MONTH(U$3)-MONTH($F22)&gt;=0,MOD((YEAR(U$3)-YEAR($F22))*12+MONTH(U$3)-MONTH($F22),$D22)=0),ROUND($E22*IF(EDATE($F22,(YEAR(U$3)-YEAR($F22))*12+MONTH(U$3)-MONTH($F22))&lt;$G22,1,$I22),2),0))))</f>
        <v/>
      </c>
      <c r="V22" s="5">
        <f>IF($A22="","",IF($L22&lt;&gt;"","",IF($J22&lt;&gt;"Active",0,IF(AND((YEAR(V$3)-YEAR($F22))*12+MONTH(V$3)-MONTH($F22)&gt;=0,MOD((YEAR(V$3)-YEAR($F22))*12+MONTH(V$3)-MONTH($F22),$D22)=0),ROUND($E22*IF(EDATE($F22,(YEAR(V$3)-YEAR($F22))*12+MONTH(V$3)-MONTH($F22))&lt;$G22,1,$I22),2),0))))</f>
        <v/>
      </c>
      <c r="W22" s="5">
        <f>IF($A22="","",IF($L22&lt;&gt;"","",IF($J22&lt;&gt;"Active",0,IF(AND((YEAR(W$3)-YEAR($F22))*12+MONTH(W$3)-MONTH($F22)&gt;=0,MOD((YEAR(W$3)-YEAR($F22))*12+MONTH(W$3)-MONTH($F22),$D22)=0),ROUND($E22*IF(EDATE($F22,(YEAR(W$3)-YEAR($F22))*12+MONTH(W$3)-MONTH($F22))&lt;$G22,1,$I22),2),0))))</f>
        <v/>
      </c>
      <c r="X22" s="5">
        <f>IF($A22="","",IF($L22&lt;&gt;"","",IF($J22&lt;&gt;"Active",0,IF(AND((YEAR(X$3)-YEAR($F22))*12+MONTH(X$3)-MONTH($F22)&gt;=0,MOD((YEAR(X$3)-YEAR($F22))*12+MONTH(X$3)-MONTH($F22),$D22)=0),ROUND($E22*IF(EDATE($F22,(YEAR(X$3)-YEAR($F22))*12+MONTH(X$3)-MONTH($F22))&lt;$G22,1,$I22),2),0))))</f>
        <v/>
      </c>
      <c r="Y22" s="5">
        <f>IF($A22="","",IF($L22&lt;&gt;"","",IF($J22&lt;&gt;"Active",0,$E22*SUMPRODUCT(--(((YEAR($M$3:$X$3)-YEAR($F22))*12+MONTH($M$3:$X$3)-MONTH($F22))&gt;=0),--(MOD((YEAR($M$3:$X$3)-YEAR($F22))*12+MONTH($M$3:$X$3)-MONTH($F22),$D22)=0)))))</f>
        <v/>
      </c>
      <c r="Z22" s="5">
        <f>IF(A22="","",IF(L22&lt;&gt;"","",SUM(M22:X22)))</f>
        <v/>
      </c>
      <c r="AA22" s="5">
        <f>IF(A22="","",IF(OR(Y22="",Z22=""),"",Y22-Z22))</f>
        <v/>
      </c>
    </row>
    <row r="23" ht="22" customHeight="1">
      <c r="A23" s="33" t="n"/>
      <c r="B23" s="34" t="n"/>
      <c r="C23" s="34" t="n"/>
      <c r="D23" s="35">
        <f>IF(A23="","",IFERROR(VLOOKUP(C23,Assumptions!$A$12:$B$16,2,FALSE),""))</f>
        <v/>
      </c>
      <c r="E23" s="36" t="n"/>
      <c r="F23" s="37" t="n"/>
      <c r="G23" s="37" t="n"/>
      <c r="H23" s="38" t="n"/>
      <c r="I23" s="39">
        <f>IF(A23="","",IF(H23="",Assumptions!$B$5,H23))</f>
        <v/>
      </c>
      <c r="J23" s="34" t="n"/>
      <c r="K23" s="40">
        <f>IF(A23="","",IF(OR(L23&lt;&gt;"",J23&lt;&gt;"Active"),"",IF(G23&lt;Assumptions!$B$2,"Renewal overdue"&amp;IF(I23&lt;Assumptions!$B$7,", low retention",""),IF(G23&lt;=Assumptions!$B$2+Assumptions!$B$6,"Renewal due soon"&amp;IF(I23&lt;Assumptions!$B$7,", low retention",""),IF(I23&lt;Assumptions!$B$7,"Low retention","")))))</f>
        <v/>
      </c>
      <c r="L23" s="40">
        <f>IF(A23="","",IF(Assumptions!$B$8&lt;&gt;"Ready","Review assumptions",IF(COUNTIF($A$5:$A$104,A23)&gt;1,"Duplicate contract ID",IF(OR(B23="",C23="",E23="",F23="",G23="",J23=""),"Missing required input",IF(D23="","Frequency not recognized",IF(OR(E23&lt;=0,AND(H23&lt;&gt;"",OR(H23&lt;0,H23&gt;1))),"Check amount or retention",IF(OR(F23&lt;Assumptions!$B$2,F23&gt;EOMONTH(Assumptions!$B$3,11)),"Next service date is outside allowed range","")))))))</f>
        <v/>
      </c>
      <c r="M23" s="5">
        <f>IF($A23="","",IF($L23&lt;&gt;"","",IF($J23&lt;&gt;"Active",0,IF(AND((YEAR(M$3)-YEAR($F23))*12+MONTH(M$3)-MONTH($F23)&gt;=0,MOD((YEAR(M$3)-YEAR($F23))*12+MONTH(M$3)-MONTH($F23),$D23)=0),ROUND($E23*IF(EDATE($F23,(YEAR(M$3)-YEAR($F23))*12+MONTH(M$3)-MONTH($F23))&lt;$G23,1,$I23),2),0))))</f>
        <v/>
      </c>
      <c r="N23" s="5">
        <f>IF($A23="","",IF($L23&lt;&gt;"","",IF($J23&lt;&gt;"Active",0,IF(AND((YEAR(N$3)-YEAR($F23))*12+MONTH(N$3)-MONTH($F23)&gt;=0,MOD((YEAR(N$3)-YEAR($F23))*12+MONTH(N$3)-MONTH($F23),$D23)=0),ROUND($E23*IF(EDATE($F23,(YEAR(N$3)-YEAR($F23))*12+MONTH(N$3)-MONTH($F23))&lt;$G23,1,$I23),2),0))))</f>
        <v/>
      </c>
      <c r="O23" s="5">
        <f>IF($A23="","",IF($L23&lt;&gt;"","",IF($J23&lt;&gt;"Active",0,IF(AND((YEAR(O$3)-YEAR($F23))*12+MONTH(O$3)-MONTH($F23)&gt;=0,MOD((YEAR(O$3)-YEAR($F23))*12+MONTH(O$3)-MONTH($F23),$D23)=0),ROUND($E23*IF(EDATE($F23,(YEAR(O$3)-YEAR($F23))*12+MONTH(O$3)-MONTH($F23))&lt;$G23,1,$I23),2),0))))</f>
        <v/>
      </c>
      <c r="P23" s="5">
        <f>IF($A23="","",IF($L23&lt;&gt;"","",IF($J23&lt;&gt;"Active",0,IF(AND((YEAR(P$3)-YEAR($F23))*12+MONTH(P$3)-MONTH($F23)&gt;=0,MOD((YEAR(P$3)-YEAR($F23))*12+MONTH(P$3)-MONTH($F23),$D23)=0),ROUND($E23*IF(EDATE($F23,(YEAR(P$3)-YEAR($F23))*12+MONTH(P$3)-MONTH($F23))&lt;$G23,1,$I23),2),0))))</f>
        <v/>
      </c>
      <c r="Q23" s="5">
        <f>IF($A23="","",IF($L23&lt;&gt;"","",IF($J23&lt;&gt;"Active",0,IF(AND((YEAR(Q$3)-YEAR($F23))*12+MONTH(Q$3)-MONTH($F23)&gt;=0,MOD((YEAR(Q$3)-YEAR($F23))*12+MONTH(Q$3)-MONTH($F23),$D23)=0),ROUND($E23*IF(EDATE($F23,(YEAR(Q$3)-YEAR($F23))*12+MONTH(Q$3)-MONTH($F23))&lt;$G23,1,$I23),2),0))))</f>
        <v/>
      </c>
      <c r="R23" s="5">
        <f>IF($A23="","",IF($L23&lt;&gt;"","",IF($J23&lt;&gt;"Active",0,IF(AND((YEAR(R$3)-YEAR($F23))*12+MONTH(R$3)-MONTH($F23)&gt;=0,MOD((YEAR(R$3)-YEAR($F23))*12+MONTH(R$3)-MONTH($F23),$D23)=0),ROUND($E23*IF(EDATE($F23,(YEAR(R$3)-YEAR($F23))*12+MONTH(R$3)-MONTH($F23))&lt;$G23,1,$I23),2),0))))</f>
        <v/>
      </c>
      <c r="S23" s="5">
        <f>IF($A23="","",IF($L23&lt;&gt;"","",IF($J23&lt;&gt;"Active",0,IF(AND((YEAR(S$3)-YEAR($F23))*12+MONTH(S$3)-MONTH($F23)&gt;=0,MOD((YEAR(S$3)-YEAR($F23))*12+MONTH(S$3)-MONTH($F23),$D23)=0),ROUND($E23*IF(EDATE($F23,(YEAR(S$3)-YEAR($F23))*12+MONTH(S$3)-MONTH($F23))&lt;$G23,1,$I23),2),0))))</f>
        <v/>
      </c>
      <c r="T23" s="5">
        <f>IF($A23="","",IF($L23&lt;&gt;"","",IF($J23&lt;&gt;"Active",0,IF(AND((YEAR(T$3)-YEAR($F23))*12+MONTH(T$3)-MONTH($F23)&gt;=0,MOD((YEAR(T$3)-YEAR($F23))*12+MONTH(T$3)-MONTH($F23),$D23)=0),ROUND($E23*IF(EDATE($F23,(YEAR(T$3)-YEAR($F23))*12+MONTH(T$3)-MONTH($F23))&lt;$G23,1,$I23),2),0))))</f>
        <v/>
      </c>
      <c r="U23" s="5">
        <f>IF($A23="","",IF($L23&lt;&gt;"","",IF($J23&lt;&gt;"Active",0,IF(AND((YEAR(U$3)-YEAR($F23))*12+MONTH(U$3)-MONTH($F23)&gt;=0,MOD((YEAR(U$3)-YEAR($F23))*12+MONTH(U$3)-MONTH($F23),$D23)=0),ROUND($E23*IF(EDATE($F23,(YEAR(U$3)-YEAR($F23))*12+MONTH(U$3)-MONTH($F23))&lt;$G23,1,$I23),2),0))))</f>
        <v/>
      </c>
      <c r="V23" s="5">
        <f>IF($A23="","",IF($L23&lt;&gt;"","",IF($J23&lt;&gt;"Active",0,IF(AND((YEAR(V$3)-YEAR($F23))*12+MONTH(V$3)-MONTH($F23)&gt;=0,MOD((YEAR(V$3)-YEAR($F23))*12+MONTH(V$3)-MONTH($F23),$D23)=0),ROUND($E23*IF(EDATE($F23,(YEAR(V$3)-YEAR($F23))*12+MONTH(V$3)-MONTH($F23))&lt;$G23,1,$I23),2),0))))</f>
        <v/>
      </c>
      <c r="W23" s="5">
        <f>IF($A23="","",IF($L23&lt;&gt;"","",IF($J23&lt;&gt;"Active",0,IF(AND((YEAR(W$3)-YEAR($F23))*12+MONTH(W$3)-MONTH($F23)&gt;=0,MOD((YEAR(W$3)-YEAR($F23))*12+MONTH(W$3)-MONTH($F23),$D23)=0),ROUND($E23*IF(EDATE($F23,(YEAR(W$3)-YEAR($F23))*12+MONTH(W$3)-MONTH($F23))&lt;$G23,1,$I23),2),0))))</f>
        <v/>
      </c>
      <c r="X23" s="5">
        <f>IF($A23="","",IF($L23&lt;&gt;"","",IF($J23&lt;&gt;"Active",0,IF(AND((YEAR(X$3)-YEAR($F23))*12+MONTH(X$3)-MONTH($F23)&gt;=0,MOD((YEAR(X$3)-YEAR($F23))*12+MONTH(X$3)-MONTH($F23),$D23)=0),ROUND($E23*IF(EDATE($F23,(YEAR(X$3)-YEAR($F23))*12+MONTH(X$3)-MONTH($F23))&lt;$G23,1,$I23),2),0))))</f>
        <v/>
      </c>
      <c r="Y23" s="5">
        <f>IF($A23="","",IF($L23&lt;&gt;"","",IF($J23&lt;&gt;"Active",0,$E23*SUMPRODUCT(--(((YEAR($M$3:$X$3)-YEAR($F23))*12+MONTH($M$3:$X$3)-MONTH($F23))&gt;=0),--(MOD((YEAR($M$3:$X$3)-YEAR($F23))*12+MONTH($M$3:$X$3)-MONTH($F23),$D23)=0)))))</f>
        <v/>
      </c>
      <c r="Z23" s="5">
        <f>IF(A23="","",IF(L23&lt;&gt;"","",SUM(M23:X23)))</f>
        <v/>
      </c>
      <c r="AA23" s="5">
        <f>IF(A23="","",IF(OR(Y23="",Z23=""),"",Y23-Z23))</f>
        <v/>
      </c>
    </row>
    <row r="24" ht="22" customHeight="1">
      <c r="A24" s="33" t="n"/>
      <c r="B24" s="34" t="n"/>
      <c r="C24" s="34" t="n"/>
      <c r="D24" s="35">
        <f>IF(A24="","",IFERROR(VLOOKUP(C24,Assumptions!$A$12:$B$16,2,FALSE),""))</f>
        <v/>
      </c>
      <c r="E24" s="36" t="n"/>
      <c r="F24" s="37" t="n"/>
      <c r="G24" s="37" t="n"/>
      <c r="H24" s="38" t="n"/>
      <c r="I24" s="39">
        <f>IF(A24="","",IF(H24="",Assumptions!$B$5,H24))</f>
        <v/>
      </c>
      <c r="J24" s="34" t="n"/>
      <c r="K24" s="40">
        <f>IF(A24="","",IF(OR(L24&lt;&gt;"",J24&lt;&gt;"Active"),"",IF(G24&lt;Assumptions!$B$2,"Renewal overdue"&amp;IF(I24&lt;Assumptions!$B$7,", low retention",""),IF(G24&lt;=Assumptions!$B$2+Assumptions!$B$6,"Renewal due soon"&amp;IF(I24&lt;Assumptions!$B$7,", low retention",""),IF(I24&lt;Assumptions!$B$7,"Low retention","")))))</f>
        <v/>
      </c>
      <c r="L24" s="40">
        <f>IF(A24="","",IF(Assumptions!$B$8&lt;&gt;"Ready","Review assumptions",IF(COUNTIF($A$5:$A$104,A24)&gt;1,"Duplicate contract ID",IF(OR(B24="",C24="",E24="",F24="",G24="",J24=""),"Missing required input",IF(D24="","Frequency not recognized",IF(OR(E24&lt;=0,AND(H24&lt;&gt;"",OR(H24&lt;0,H24&gt;1))),"Check amount or retention",IF(OR(F24&lt;Assumptions!$B$2,F24&gt;EOMONTH(Assumptions!$B$3,11)),"Next service date is outside allowed range","")))))))</f>
        <v/>
      </c>
      <c r="M24" s="5">
        <f>IF($A24="","",IF($L24&lt;&gt;"","",IF($J24&lt;&gt;"Active",0,IF(AND((YEAR(M$3)-YEAR($F24))*12+MONTH(M$3)-MONTH($F24)&gt;=0,MOD((YEAR(M$3)-YEAR($F24))*12+MONTH(M$3)-MONTH($F24),$D24)=0),ROUND($E24*IF(EDATE($F24,(YEAR(M$3)-YEAR($F24))*12+MONTH(M$3)-MONTH($F24))&lt;$G24,1,$I24),2),0))))</f>
        <v/>
      </c>
      <c r="N24" s="5">
        <f>IF($A24="","",IF($L24&lt;&gt;"","",IF($J24&lt;&gt;"Active",0,IF(AND((YEAR(N$3)-YEAR($F24))*12+MONTH(N$3)-MONTH($F24)&gt;=0,MOD((YEAR(N$3)-YEAR($F24))*12+MONTH(N$3)-MONTH($F24),$D24)=0),ROUND($E24*IF(EDATE($F24,(YEAR(N$3)-YEAR($F24))*12+MONTH(N$3)-MONTH($F24))&lt;$G24,1,$I24),2),0))))</f>
        <v/>
      </c>
      <c r="O24" s="5">
        <f>IF($A24="","",IF($L24&lt;&gt;"","",IF($J24&lt;&gt;"Active",0,IF(AND((YEAR(O$3)-YEAR($F24))*12+MONTH(O$3)-MONTH($F24)&gt;=0,MOD((YEAR(O$3)-YEAR($F24))*12+MONTH(O$3)-MONTH($F24),$D24)=0),ROUND($E24*IF(EDATE($F24,(YEAR(O$3)-YEAR($F24))*12+MONTH(O$3)-MONTH($F24))&lt;$G24,1,$I24),2),0))))</f>
        <v/>
      </c>
      <c r="P24" s="5">
        <f>IF($A24="","",IF($L24&lt;&gt;"","",IF($J24&lt;&gt;"Active",0,IF(AND((YEAR(P$3)-YEAR($F24))*12+MONTH(P$3)-MONTH($F24)&gt;=0,MOD((YEAR(P$3)-YEAR($F24))*12+MONTH(P$3)-MONTH($F24),$D24)=0),ROUND($E24*IF(EDATE($F24,(YEAR(P$3)-YEAR($F24))*12+MONTH(P$3)-MONTH($F24))&lt;$G24,1,$I24),2),0))))</f>
        <v/>
      </c>
      <c r="Q24" s="5">
        <f>IF($A24="","",IF($L24&lt;&gt;"","",IF($J24&lt;&gt;"Active",0,IF(AND((YEAR(Q$3)-YEAR($F24))*12+MONTH(Q$3)-MONTH($F24)&gt;=0,MOD((YEAR(Q$3)-YEAR($F24))*12+MONTH(Q$3)-MONTH($F24),$D24)=0),ROUND($E24*IF(EDATE($F24,(YEAR(Q$3)-YEAR($F24))*12+MONTH(Q$3)-MONTH($F24))&lt;$G24,1,$I24),2),0))))</f>
        <v/>
      </c>
      <c r="R24" s="5">
        <f>IF($A24="","",IF($L24&lt;&gt;"","",IF($J24&lt;&gt;"Active",0,IF(AND((YEAR(R$3)-YEAR($F24))*12+MONTH(R$3)-MONTH($F24)&gt;=0,MOD((YEAR(R$3)-YEAR($F24))*12+MONTH(R$3)-MONTH($F24),$D24)=0),ROUND($E24*IF(EDATE($F24,(YEAR(R$3)-YEAR($F24))*12+MONTH(R$3)-MONTH($F24))&lt;$G24,1,$I24),2),0))))</f>
        <v/>
      </c>
      <c r="S24" s="5">
        <f>IF($A24="","",IF($L24&lt;&gt;"","",IF($J24&lt;&gt;"Active",0,IF(AND((YEAR(S$3)-YEAR($F24))*12+MONTH(S$3)-MONTH($F24)&gt;=0,MOD((YEAR(S$3)-YEAR($F24))*12+MONTH(S$3)-MONTH($F24),$D24)=0),ROUND($E24*IF(EDATE($F24,(YEAR(S$3)-YEAR($F24))*12+MONTH(S$3)-MONTH($F24))&lt;$G24,1,$I24),2),0))))</f>
        <v/>
      </c>
      <c r="T24" s="5">
        <f>IF($A24="","",IF($L24&lt;&gt;"","",IF($J24&lt;&gt;"Active",0,IF(AND((YEAR(T$3)-YEAR($F24))*12+MONTH(T$3)-MONTH($F24)&gt;=0,MOD((YEAR(T$3)-YEAR($F24))*12+MONTH(T$3)-MONTH($F24),$D24)=0),ROUND($E24*IF(EDATE($F24,(YEAR(T$3)-YEAR($F24))*12+MONTH(T$3)-MONTH($F24))&lt;$G24,1,$I24),2),0))))</f>
        <v/>
      </c>
      <c r="U24" s="5">
        <f>IF($A24="","",IF($L24&lt;&gt;"","",IF($J24&lt;&gt;"Active",0,IF(AND((YEAR(U$3)-YEAR($F24))*12+MONTH(U$3)-MONTH($F24)&gt;=0,MOD((YEAR(U$3)-YEAR($F24))*12+MONTH(U$3)-MONTH($F24),$D24)=0),ROUND($E24*IF(EDATE($F24,(YEAR(U$3)-YEAR($F24))*12+MONTH(U$3)-MONTH($F24))&lt;$G24,1,$I24),2),0))))</f>
        <v/>
      </c>
      <c r="V24" s="5">
        <f>IF($A24="","",IF($L24&lt;&gt;"","",IF($J24&lt;&gt;"Active",0,IF(AND((YEAR(V$3)-YEAR($F24))*12+MONTH(V$3)-MONTH($F24)&gt;=0,MOD((YEAR(V$3)-YEAR($F24))*12+MONTH(V$3)-MONTH($F24),$D24)=0),ROUND($E24*IF(EDATE($F24,(YEAR(V$3)-YEAR($F24))*12+MONTH(V$3)-MONTH($F24))&lt;$G24,1,$I24),2),0))))</f>
        <v/>
      </c>
      <c r="W24" s="5">
        <f>IF($A24="","",IF($L24&lt;&gt;"","",IF($J24&lt;&gt;"Active",0,IF(AND((YEAR(W$3)-YEAR($F24))*12+MONTH(W$3)-MONTH($F24)&gt;=0,MOD((YEAR(W$3)-YEAR($F24))*12+MONTH(W$3)-MONTH($F24),$D24)=0),ROUND($E24*IF(EDATE($F24,(YEAR(W$3)-YEAR($F24))*12+MONTH(W$3)-MONTH($F24))&lt;$G24,1,$I24),2),0))))</f>
        <v/>
      </c>
      <c r="X24" s="5">
        <f>IF($A24="","",IF($L24&lt;&gt;"","",IF($J24&lt;&gt;"Active",0,IF(AND((YEAR(X$3)-YEAR($F24))*12+MONTH(X$3)-MONTH($F24)&gt;=0,MOD((YEAR(X$3)-YEAR($F24))*12+MONTH(X$3)-MONTH($F24),$D24)=0),ROUND($E24*IF(EDATE($F24,(YEAR(X$3)-YEAR($F24))*12+MONTH(X$3)-MONTH($F24))&lt;$G24,1,$I24),2),0))))</f>
        <v/>
      </c>
      <c r="Y24" s="5">
        <f>IF($A24="","",IF($L24&lt;&gt;"","",IF($J24&lt;&gt;"Active",0,$E24*SUMPRODUCT(--(((YEAR($M$3:$X$3)-YEAR($F24))*12+MONTH($M$3:$X$3)-MONTH($F24))&gt;=0),--(MOD((YEAR($M$3:$X$3)-YEAR($F24))*12+MONTH($M$3:$X$3)-MONTH($F24),$D24)=0)))))</f>
        <v/>
      </c>
      <c r="Z24" s="5">
        <f>IF(A24="","",IF(L24&lt;&gt;"","",SUM(M24:X24)))</f>
        <v/>
      </c>
      <c r="AA24" s="5">
        <f>IF(A24="","",IF(OR(Y24="",Z24=""),"",Y24-Z24))</f>
        <v/>
      </c>
    </row>
    <row r="25" ht="22" customHeight="1">
      <c r="A25" s="33" t="n"/>
      <c r="B25" s="34" t="n"/>
      <c r="C25" s="34" t="n"/>
      <c r="D25" s="35">
        <f>IF(A25="","",IFERROR(VLOOKUP(C25,Assumptions!$A$12:$B$16,2,FALSE),""))</f>
        <v/>
      </c>
      <c r="E25" s="36" t="n"/>
      <c r="F25" s="37" t="n"/>
      <c r="G25" s="37" t="n"/>
      <c r="H25" s="38" t="n"/>
      <c r="I25" s="39">
        <f>IF(A25="","",IF(H25="",Assumptions!$B$5,H25))</f>
        <v/>
      </c>
      <c r="J25" s="34" t="n"/>
      <c r="K25" s="40">
        <f>IF(A25="","",IF(OR(L25&lt;&gt;"",J25&lt;&gt;"Active"),"",IF(G25&lt;Assumptions!$B$2,"Renewal overdue"&amp;IF(I25&lt;Assumptions!$B$7,", low retention",""),IF(G25&lt;=Assumptions!$B$2+Assumptions!$B$6,"Renewal due soon"&amp;IF(I25&lt;Assumptions!$B$7,", low retention",""),IF(I25&lt;Assumptions!$B$7,"Low retention","")))))</f>
        <v/>
      </c>
      <c r="L25" s="40">
        <f>IF(A25="","",IF(Assumptions!$B$8&lt;&gt;"Ready","Review assumptions",IF(COUNTIF($A$5:$A$104,A25)&gt;1,"Duplicate contract ID",IF(OR(B25="",C25="",E25="",F25="",G25="",J25=""),"Missing required input",IF(D25="","Frequency not recognized",IF(OR(E25&lt;=0,AND(H25&lt;&gt;"",OR(H25&lt;0,H25&gt;1))),"Check amount or retention",IF(OR(F25&lt;Assumptions!$B$2,F25&gt;EOMONTH(Assumptions!$B$3,11)),"Next service date is outside allowed range","")))))))</f>
        <v/>
      </c>
      <c r="M25" s="5">
        <f>IF($A25="","",IF($L25&lt;&gt;"","",IF($J25&lt;&gt;"Active",0,IF(AND((YEAR(M$3)-YEAR($F25))*12+MONTH(M$3)-MONTH($F25)&gt;=0,MOD((YEAR(M$3)-YEAR($F25))*12+MONTH(M$3)-MONTH($F25),$D25)=0),ROUND($E25*IF(EDATE($F25,(YEAR(M$3)-YEAR($F25))*12+MONTH(M$3)-MONTH($F25))&lt;$G25,1,$I25),2),0))))</f>
        <v/>
      </c>
      <c r="N25" s="5">
        <f>IF($A25="","",IF($L25&lt;&gt;"","",IF($J25&lt;&gt;"Active",0,IF(AND((YEAR(N$3)-YEAR($F25))*12+MONTH(N$3)-MONTH($F25)&gt;=0,MOD((YEAR(N$3)-YEAR($F25))*12+MONTH(N$3)-MONTH($F25),$D25)=0),ROUND($E25*IF(EDATE($F25,(YEAR(N$3)-YEAR($F25))*12+MONTH(N$3)-MONTH($F25))&lt;$G25,1,$I25),2),0))))</f>
        <v/>
      </c>
      <c r="O25" s="5">
        <f>IF($A25="","",IF($L25&lt;&gt;"","",IF($J25&lt;&gt;"Active",0,IF(AND((YEAR(O$3)-YEAR($F25))*12+MONTH(O$3)-MONTH($F25)&gt;=0,MOD((YEAR(O$3)-YEAR($F25))*12+MONTH(O$3)-MONTH($F25),$D25)=0),ROUND($E25*IF(EDATE($F25,(YEAR(O$3)-YEAR($F25))*12+MONTH(O$3)-MONTH($F25))&lt;$G25,1,$I25),2),0))))</f>
        <v/>
      </c>
      <c r="P25" s="5">
        <f>IF($A25="","",IF($L25&lt;&gt;"","",IF($J25&lt;&gt;"Active",0,IF(AND((YEAR(P$3)-YEAR($F25))*12+MONTH(P$3)-MONTH($F25)&gt;=0,MOD((YEAR(P$3)-YEAR($F25))*12+MONTH(P$3)-MONTH($F25),$D25)=0),ROUND($E25*IF(EDATE($F25,(YEAR(P$3)-YEAR($F25))*12+MONTH(P$3)-MONTH($F25))&lt;$G25,1,$I25),2),0))))</f>
        <v/>
      </c>
      <c r="Q25" s="5">
        <f>IF($A25="","",IF($L25&lt;&gt;"","",IF($J25&lt;&gt;"Active",0,IF(AND((YEAR(Q$3)-YEAR($F25))*12+MONTH(Q$3)-MONTH($F25)&gt;=0,MOD((YEAR(Q$3)-YEAR($F25))*12+MONTH(Q$3)-MONTH($F25),$D25)=0),ROUND($E25*IF(EDATE($F25,(YEAR(Q$3)-YEAR($F25))*12+MONTH(Q$3)-MONTH($F25))&lt;$G25,1,$I25),2),0))))</f>
        <v/>
      </c>
      <c r="R25" s="5">
        <f>IF($A25="","",IF($L25&lt;&gt;"","",IF($J25&lt;&gt;"Active",0,IF(AND((YEAR(R$3)-YEAR($F25))*12+MONTH(R$3)-MONTH($F25)&gt;=0,MOD((YEAR(R$3)-YEAR($F25))*12+MONTH(R$3)-MONTH($F25),$D25)=0),ROUND($E25*IF(EDATE($F25,(YEAR(R$3)-YEAR($F25))*12+MONTH(R$3)-MONTH($F25))&lt;$G25,1,$I25),2),0))))</f>
        <v/>
      </c>
      <c r="S25" s="5">
        <f>IF($A25="","",IF($L25&lt;&gt;"","",IF($J25&lt;&gt;"Active",0,IF(AND((YEAR(S$3)-YEAR($F25))*12+MONTH(S$3)-MONTH($F25)&gt;=0,MOD((YEAR(S$3)-YEAR($F25))*12+MONTH(S$3)-MONTH($F25),$D25)=0),ROUND($E25*IF(EDATE($F25,(YEAR(S$3)-YEAR($F25))*12+MONTH(S$3)-MONTH($F25))&lt;$G25,1,$I25),2),0))))</f>
        <v/>
      </c>
      <c r="T25" s="5">
        <f>IF($A25="","",IF($L25&lt;&gt;"","",IF($J25&lt;&gt;"Active",0,IF(AND((YEAR(T$3)-YEAR($F25))*12+MONTH(T$3)-MONTH($F25)&gt;=0,MOD((YEAR(T$3)-YEAR($F25))*12+MONTH(T$3)-MONTH($F25),$D25)=0),ROUND($E25*IF(EDATE($F25,(YEAR(T$3)-YEAR($F25))*12+MONTH(T$3)-MONTH($F25))&lt;$G25,1,$I25),2),0))))</f>
        <v/>
      </c>
      <c r="U25" s="5">
        <f>IF($A25="","",IF($L25&lt;&gt;"","",IF($J25&lt;&gt;"Active",0,IF(AND((YEAR(U$3)-YEAR($F25))*12+MONTH(U$3)-MONTH($F25)&gt;=0,MOD((YEAR(U$3)-YEAR($F25))*12+MONTH(U$3)-MONTH($F25),$D25)=0),ROUND($E25*IF(EDATE($F25,(YEAR(U$3)-YEAR($F25))*12+MONTH(U$3)-MONTH($F25))&lt;$G25,1,$I25),2),0))))</f>
        <v/>
      </c>
      <c r="V25" s="5">
        <f>IF($A25="","",IF($L25&lt;&gt;"","",IF($J25&lt;&gt;"Active",0,IF(AND((YEAR(V$3)-YEAR($F25))*12+MONTH(V$3)-MONTH($F25)&gt;=0,MOD((YEAR(V$3)-YEAR($F25))*12+MONTH(V$3)-MONTH($F25),$D25)=0),ROUND($E25*IF(EDATE($F25,(YEAR(V$3)-YEAR($F25))*12+MONTH(V$3)-MONTH($F25))&lt;$G25,1,$I25),2),0))))</f>
        <v/>
      </c>
      <c r="W25" s="5">
        <f>IF($A25="","",IF($L25&lt;&gt;"","",IF($J25&lt;&gt;"Active",0,IF(AND((YEAR(W$3)-YEAR($F25))*12+MONTH(W$3)-MONTH($F25)&gt;=0,MOD((YEAR(W$3)-YEAR($F25))*12+MONTH(W$3)-MONTH($F25),$D25)=0),ROUND($E25*IF(EDATE($F25,(YEAR(W$3)-YEAR($F25))*12+MONTH(W$3)-MONTH($F25))&lt;$G25,1,$I25),2),0))))</f>
        <v/>
      </c>
      <c r="X25" s="5">
        <f>IF($A25="","",IF($L25&lt;&gt;"","",IF($J25&lt;&gt;"Active",0,IF(AND((YEAR(X$3)-YEAR($F25))*12+MONTH(X$3)-MONTH($F25)&gt;=0,MOD((YEAR(X$3)-YEAR($F25))*12+MONTH(X$3)-MONTH($F25),$D25)=0),ROUND($E25*IF(EDATE($F25,(YEAR(X$3)-YEAR($F25))*12+MONTH(X$3)-MONTH($F25))&lt;$G25,1,$I25),2),0))))</f>
        <v/>
      </c>
      <c r="Y25" s="5">
        <f>IF($A25="","",IF($L25&lt;&gt;"","",IF($J25&lt;&gt;"Active",0,$E25*SUMPRODUCT(--(((YEAR($M$3:$X$3)-YEAR($F25))*12+MONTH($M$3:$X$3)-MONTH($F25))&gt;=0),--(MOD((YEAR($M$3:$X$3)-YEAR($F25))*12+MONTH($M$3:$X$3)-MONTH($F25),$D25)=0)))))</f>
        <v/>
      </c>
      <c r="Z25" s="5">
        <f>IF(A25="","",IF(L25&lt;&gt;"","",SUM(M25:X25)))</f>
        <v/>
      </c>
      <c r="AA25" s="5">
        <f>IF(A25="","",IF(OR(Y25="",Z25=""),"",Y25-Z25))</f>
        <v/>
      </c>
    </row>
    <row r="26" ht="22" customHeight="1">
      <c r="A26" s="33" t="n"/>
      <c r="B26" s="34" t="n"/>
      <c r="C26" s="34" t="n"/>
      <c r="D26" s="35">
        <f>IF(A26="","",IFERROR(VLOOKUP(C26,Assumptions!$A$12:$B$16,2,FALSE),""))</f>
        <v/>
      </c>
      <c r="E26" s="36" t="n"/>
      <c r="F26" s="37" t="n"/>
      <c r="G26" s="37" t="n"/>
      <c r="H26" s="38" t="n"/>
      <c r="I26" s="39">
        <f>IF(A26="","",IF(H26="",Assumptions!$B$5,H26))</f>
        <v/>
      </c>
      <c r="J26" s="34" t="n"/>
      <c r="K26" s="40">
        <f>IF(A26="","",IF(OR(L26&lt;&gt;"",J26&lt;&gt;"Active"),"",IF(G26&lt;Assumptions!$B$2,"Renewal overdue"&amp;IF(I26&lt;Assumptions!$B$7,", low retention",""),IF(G26&lt;=Assumptions!$B$2+Assumptions!$B$6,"Renewal due soon"&amp;IF(I26&lt;Assumptions!$B$7,", low retention",""),IF(I26&lt;Assumptions!$B$7,"Low retention","")))))</f>
        <v/>
      </c>
      <c r="L26" s="40">
        <f>IF(A26="","",IF(Assumptions!$B$8&lt;&gt;"Ready","Review assumptions",IF(COUNTIF($A$5:$A$104,A26)&gt;1,"Duplicate contract ID",IF(OR(B26="",C26="",E26="",F26="",G26="",J26=""),"Missing required input",IF(D26="","Frequency not recognized",IF(OR(E26&lt;=0,AND(H26&lt;&gt;"",OR(H26&lt;0,H26&gt;1))),"Check amount or retention",IF(OR(F26&lt;Assumptions!$B$2,F26&gt;EOMONTH(Assumptions!$B$3,11)),"Next service date is outside allowed range","")))))))</f>
        <v/>
      </c>
      <c r="M26" s="5">
        <f>IF($A26="","",IF($L26&lt;&gt;"","",IF($J26&lt;&gt;"Active",0,IF(AND((YEAR(M$3)-YEAR($F26))*12+MONTH(M$3)-MONTH($F26)&gt;=0,MOD((YEAR(M$3)-YEAR($F26))*12+MONTH(M$3)-MONTH($F26),$D26)=0),ROUND($E26*IF(EDATE($F26,(YEAR(M$3)-YEAR($F26))*12+MONTH(M$3)-MONTH($F26))&lt;$G26,1,$I26),2),0))))</f>
        <v/>
      </c>
      <c r="N26" s="5">
        <f>IF($A26="","",IF($L26&lt;&gt;"","",IF($J26&lt;&gt;"Active",0,IF(AND((YEAR(N$3)-YEAR($F26))*12+MONTH(N$3)-MONTH($F26)&gt;=0,MOD((YEAR(N$3)-YEAR($F26))*12+MONTH(N$3)-MONTH($F26),$D26)=0),ROUND($E26*IF(EDATE($F26,(YEAR(N$3)-YEAR($F26))*12+MONTH(N$3)-MONTH($F26))&lt;$G26,1,$I26),2),0))))</f>
        <v/>
      </c>
      <c r="O26" s="5">
        <f>IF($A26="","",IF($L26&lt;&gt;"","",IF($J26&lt;&gt;"Active",0,IF(AND((YEAR(O$3)-YEAR($F26))*12+MONTH(O$3)-MONTH($F26)&gt;=0,MOD((YEAR(O$3)-YEAR($F26))*12+MONTH(O$3)-MONTH($F26),$D26)=0),ROUND($E26*IF(EDATE($F26,(YEAR(O$3)-YEAR($F26))*12+MONTH(O$3)-MONTH($F26))&lt;$G26,1,$I26),2),0))))</f>
        <v/>
      </c>
      <c r="P26" s="5">
        <f>IF($A26="","",IF($L26&lt;&gt;"","",IF($J26&lt;&gt;"Active",0,IF(AND((YEAR(P$3)-YEAR($F26))*12+MONTH(P$3)-MONTH($F26)&gt;=0,MOD((YEAR(P$3)-YEAR($F26))*12+MONTH(P$3)-MONTH($F26),$D26)=0),ROUND($E26*IF(EDATE($F26,(YEAR(P$3)-YEAR($F26))*12+MONTH(P$3)-MONTH($F26))&lt;$G26,1,$I26),2),0))))</f>
        <v/>
      </c>
      <c r="Q26" s="5">
        <f>IF($A26="","",IF($L26&lt;&gt;"","",IF($J26&lt;&gt;"Active",0,IF(AND((YEAR(Q$3)-YEAR($F26))*12+MONTH(Q$3)-MONTH($F26)&gt;=0,MOD((YEAR(Q$3)-YEAR($F26))*12+MONTH(Q$3)-MONTH($F26),$D26)=0),ROUND($E26*IF(EDATE($F26,(YEAR(Q$3)-YEAR($F26))*12+MONTH(Q$3)-MONTH($F26))&lt;$G26,1,$I26),2),0))))</f>
        <v/>
      </c>
      <c r="R26" s="5">
        <f>IF($A26="","",IF($L26&lt;&gt;"","",IF($J26&lt;&gt;"Active",0,IF(AND((YEAR(R$3)-YEAR($F26))*12+MONTH(R$3)-MONTH($F26)&gt;=0,MOD((YEAR(R$3)-YEAR($F26))*12+MONTH(R$3)-MONTH($F26),$D26)=0),ROUND($E26*IF(EDATE($F26,(YEAR(R$3)-YEAR($F26))*12+MONTH(R$3)-MONTH($F26))&lt;$G26,1,$I26),2),0))))</f>
        <v/>
      </c>
      <c r="S26" s="5">
        <f>IF($A26="","",IF($L26&lt;&gt;"","",IF($J26&lt;&gt;"Active",0,IF(AND((YEAR(S$3)-YEAR($F26))*12+MONTH(S$3)-MONTH($F26)&gt;=0,MOD((YEAR(S$3)-YEAR($F26))*12+MONTH(S$3)-MONTH($F26),$D26)=0),ROUND($E26*IF(EDATE($F26,(YEAR(S$3)-YEAR($F26))*12+MONTH(S$3)-MONTH($F26))&lt;$G26,1,$I26),2),0))))</f>
        <v/>
      </c>
      <c r="T26" s="5">
        <f>IF($A26="","",IF($L26&lt;&gt;"","",IF($J26&lt;&gt;"Active",0,IF(AND((YEAR(T$3)-YEAR($F26))*12+MONTH(T$3)-MONTH($F26)&gt;=0,MOD((YEAR(T$3)-YEAR($F26))*12+MONTH(T$3)-MONTH($F26),$D26)=0),ROUND($E26*IF(EDATE($F26,(YEAR(T$3)-YEAR($F26))*12+MONTH(T$3)-MONTH($F26))&lt;$G26,1,$I26),2),0))))</f>
        <v/>
      </c>
      <c r="U26" s="5">
        <f>IF($A26="","",IF($L26&lt;&gt;"","",IF($J26&lt;&gt;"Active",0,IF(AND((YEAR(U$3)-YEAR($F26))*12+MONTH(U$3)-MONTH($F26)&gt;=0,MOD((YEAR(U$3)-YEAR($F26))*12+MONTH(U$3)-MONTH($F26),$D26)=0),ROUND($E26*IF(EDATE($F26,(YEAR(U$3)-YEAR($F26))*12+MONTH(U$3)-MONTH($F26))&lt;$G26,1,$I26),2),0))))</f>
        <v/>
      </c>
      <c r="V26" s="5">
        <f>IF($A26="","",IF($L26&lt;&gt;"","",IF($J26&lt;&gt;"Active",0,IF(AND((YEAR(V$3)-YEAR($F26))*12+MONTH(V$3)-MONTH($F26)&gt;=0,MOD((YEAR(V$3)-YEAR($F26))*12+MONTH(V$3)-MONTH($F26),$D26)=0),ROUND($E26*IF(EDATE($F26,(YEAR(V$3)-YEAR($F26))*12+MONTH(V$3)-MONTH($F26))&lt;$G26,1,$I26),2),0))))</f>
        <v/>
      </c>
      <c r="W26" s="5">
        <f>IF($A26="","",IF($L26&lt;&gt;"","",IF($J26&lt;&gt;"Active",0,IF(AND((YEAR(W$3)-YEAR($F26))*12+MONTH(W$3)-MONTH($F26)&gt;=0,MOD((YEAR(W$3)-YEAR($F26))*12+MONTH(W$3)-MONTH($F26),$D26)=0),ROUND($E26*IF(EDATE($F26,(YEAR(W$3)-YEAR($F26))*12+MONTH(W$3)-MONTH($F26))&lt;$G26,1,$I26),2),0))))</f>
        <v/>
      </c>
      <c r="X26" s="5">
        <f>IF($A26="","",IF($L26&lt;&gt;"","",IF($J26&lt;&gt;"Active",0,IF(AND((YEAR(X$3)-YEAR($F26))*12+MONTH(X$3)-MONTH($F26)&gt;=0,MOD((YEAR(X$3)-YEAR($F26))*12+MONTH(X$3)-MONTH($F26),$D26)=0),ROUND($E26*IF(EDATE($F26,(YEAR(X$3)-YEAR($F26))*12+MONTH(X$3)-MONTH($F26))&lt;$G26,1,$I26),2),0))))</f>
        <v/>
      </c>
      <c r="Y26" s="5">
        <f>IF($A26="","",IF($L26&lt;&gt;"","",IF($J26&lt;&gt;"Active",0,$E26*SUMPRODUCT(--(((YEAR($M$3:$X$3)-YEAR($F26))*12+MONTH($M$3:$X$3)-MONTH($F26))&gt;=0),--(MOD((YEAR($M$3:$X$3)-YEAR($F26))*12+MONTH($M$3:$X$3)-MONTH($F26),$D26)=0)))))</f>
        <v/>
      </c>
      <c r="Z26" s="5">
        <f>IF(A26="","",IF(L26&lt;&gt;"","",SUM(M26:X26)))</f>
        <v/>
      </c>
      <c r="AA26" s="5">
        <f>IF(A26="","",IF(OR(Y26="",Z26=""),"",Y26-Z26))</f>
        <v/>
      </c>
    </row>
    <row r="27" ht="22" customHeight="1">
      <c r="A27" s="33" t="n"/>
      <c r="B27" s="34" t="n"/>
      <c r="C27" s="34" t="n"/>
      <c r="D27" s="35">
        <f>IF(A27="","",IFERROR(VLOOKUP(C27,Assumptions!$A$12:$B$16,2,FALSE),""))</f>
        <v/>
      </c>
      <c r="E27" s="36" t="n"/>
      <c r="F27" s="37" t="n"/>
      <c r="G27" s="37" t="n"/>
      <c r="H27" s="38" t="n"/>
      <c r="I27" s="39">
        <f>IF(A27="","",IF(H27="",Assumptions!$B$5,H27))</f>
        <v/>
      </c>
      <c r="J27" s="34" t="n"/>
      <c r="K27" s="40">
        <f>IF(A27="","",IF(OR(L27&lt;&gt;"",J27&lt;&gt;"Active"),"",IF(G27&lt;Assumptions!$B$2,"Renewal overdue"&amp;IF(I27&lt;Assumptions!$B$7,", low retention",""),IF(G27&lt;=Assumptions!$B$2+Assumptions!$B$6,"Renewal due soon"&amp;IF(I27&lt;Assumptions!$B$7,", low retention",""),IF(I27&lt;Assumptions!$B$7,"Low retention","")))))</f>
        <v/>
      </c>
      <c r="L27" s="40">
        <f>IF(A27="","",IF(Assumptions!$B$8&lt;&gt;"Ready","Review assumptions",IF(COUNTIF($A$5:$A$104,A27)&gt;1,"Duplicate contract ID",IF(OR(B27="",C27="",E27="",F27="",G27="",J27=""),"Missing required input",IF(D27="","Frequency not recognized",IF(OR(E27&lt;=0,AND(H27&lt;&gt;"",OR(H27&lt;0,H27&gt;1))),"Check amount or retention",IF(OR(F27&lt;Assumptions!$B$2,F27&gt;EOMONTH(Assumptions!$B$3,11)),"Next service date is outside allowed range","")))))))</f>
        <v/>
      </c>
      <c r="M27" s="5">
        <f>IF($A27="","",IF($L27&lt;&gt;"","",IF($J27&lt;&gt;"Active",0,IF(AND((YEAR(M$3)-YEAR($F27))*12+MONTH(M$3)-MONTH($F27)&gt;=0,MOD((YEAR(M$3)-YEAR($F27))*12+MONTH(M$3)-MONTH($F27),$D27)=0),ROUND($E27*IF(EDATE($F27,(YEAR(M$3)-YEAR($F27))*12+MONTH(M$3)-MONTH($F27))&lt;$G27,1,$I27),2),0))))</f>
        <v/>
      </c>
      <c r="N27" s="5">
        <f>IF($A27="","",IF($L27&lt;&gt;"","",IF($J27&lt;&gt;"Active",0,IF(AND((YEAR(N$3)-YEAR($F27))*12+MONTH(N$3)-MONTH($F27)&gt;=0,MOD((YEAR(N$3)-YEAR($F27))*12+MONTH(N$3)-MONTH($F27),$D27)=0),ROUND($E27*IF(EDATE($F27,(YEAR(N$3)-YEAR($F27))*12+MONTH(N$3)-MONTH($F27))&lt;$G27,1,$I27),2),0))))</f>
        <v/>
      </c>
      <c r="O27" s="5">
        <f>IF($A27="","",IF($L27&lt;&gt;"","",IF($J27&lt;&gt;"Active",0,IF(AND((YEAR(O$3)-YEAR($F27))*12+MONTH(O$3)-MONTH($F27)&gt;=0,MOD((YEAR(O$3)-YEAR($F27))*12+MONTH(O$3)-MONTH($F27),$D27)=0),ROUND($E27*IF(EDATE($F27,(YEAR(O$3)-YEAR($F27))*12+MONTH(O$3)-MONTH($F27))&lt;$G27,1,$I27),2),0))))</f>
        <v/>
      </c>
      <c r="P27" s="5">
        <f>IF($A27="","",IF($L27&lt;&gt;"","",IF($J27&lt;&gt;"Active",0,IF(AND((YEAR(P$3)-YEAR($F27))*12+MONTH(P$3)-MONTH($F27)&gt;=0,MOD((YEAR(P$3)-YEAR($F27))*12+MONTH(P$3)-MONTH($F27),$D27)=0),ROUND($E27*IF(EDATE($F27,(YEAR(P$3)-YEAR($F27))*12+MONTH(P$3)-MONTH($F27))&lt;$G27,1,$I27),2),0))))</f>
        <v/>
      </c>
      <c r="Q27" s="5">
        <f>IF($A27="","",IF($L27&lt;&gt;"","",IF($J27&lt;&gt;"Active",0,IF(AND((YEAR(Q$3)-YEAR($F27))*12+MONTH(Q$3)-MONTH($F27)&gt;=0,MOD((YEAR(Q$3)-YEAR($F27))*12+MONTH(Q$3)-MONTH($F27),$D27)=0),ROUND($E27*IF(EDATE($F27,(YEAR(Q$3)-YEAR($F27))*12+MONTH(Q$3)-MONTH($F27))&lt;$G27,1,$I27),2),0))))</f>
        <v/>
      </c>
      <c r="R27" s="5">
        <f>IF($A27="","",IF($L27&lt;&gt;"","",IF($J27&lt;&gt;"Active",0,IF(AND((YEAR(R$3)-YEAR($F27))*12+MONTH(R$3)-MONTH($F27)&gt;=0,MOD((YEAR(R$3)-YEAR($F27))*12+MONTH(R$3)-MONTH($F27),$D27)=0),ROUND($E27*IF(EDATE($F27,(YEAR(R$3)-YEAR($F27))*12+MONTH(R$3)-MONTH($F27))&lt;$G27,1,$I27),2),0))))</f>
        <v/>
      </c>
      <c r="S27" s="5">
        <f>IF($A27="","",IF($L27&lt;&gt;"","",IF($J27&lt;&gt;"Active",0,IF(AND((YEAR(S$3)-YEAR($F27))*12+MONTH(S$3)-MONTH($F27)&gt;=0,MOD((YEAR(S$3)-YEAR($F27))*12+MONTH(S$3)-MONTH($F27),$D27)=0),ROUND($E27*IF(EDATE($F27,(YEAR(S$3)-YEAR($F27))*12+MONTH(S$3)-MONTH($F27))&lt;$G27,1,$I27),2),0))))</f>
        <v/>
      </c>
      <c r="T27" s="5">
        <f>IF($A27="","",IF($L27&lt;&gt;"","",IF($J27&lt;&gt;"Active",0,IF(AND((YEAR(T$3)-YEAR($F27))*12+MONTH(T$3)-MONTH($F27)&gt;=0,MOD((YEAR(T$3)-YEAR($F27))*12+MONTH(T$3)-MONTH($F27),$D27)=0),ROUND($E27*IF(EDATE($F27,(YEAR(T$3)-YEAR($F27))*12+MONTH(T$3)-MONTH($F27))&lt;$G27,1,$I27),2),0))))</f>
        <v/>
      </c>
      <c r="U27" s="5">
        <f>IF($A27="","",IF($L27&lt;&gt;"","",IF($J27&lt;&gt;"Active",0,IF(AND((YEAR(U$3)-YEAR($F27))*12+MONTH(U$3)-MONTH($F27)&gt;=0,MOD((YEAR(U$3)-YEAR($F27))*12+MONTH(U$3)-MONTH($F27),$D27)=0),ROUND($E27*IF(EDATE($F27,(YEAR(U$3)-YEAR($F27))*12+MONTH(U$3)-MONTH($F27))&lt;$G27,1,$I27),2),0))))</f>
        <v/>
      </c>
      <c r="V27" s="5">
        <f>IF($A27="","",IF($L27&lt;&gt;"","",IF($J27&lt;&gt;"Active",0,IF(AND((YEAR(V$3)-YEAR($F27))*12+MONTH(V$3)-MONTH($F27)&gt;=0,MOD((YEAR(V$3)-YEAR($F27))*12+MONTH(V$3)-MONTH($F27),$D27)=0),ROUND($E27*IF(EDATE($F27,(YEAR(V$3)-YEAR($F27))*12+MONTH(V$3)-MONTH($F27))&lt;$G27,1,$I27),2),0))))</f>
        <v/>
      </c>
      <c r="W27" s="5">
        <f>IF($A27="","",IF($L27&lt;&gt;"","",IF($J27&lt;&gt;"Active",0,IF(AND((YEAR(W$3)-YEAR($F27))*12+MONTH(W$3)-MONTH($F27)&gt;=0,MOD((YEAR(W$3)-YEAR($F27))*12+MONTH(W$3)-MONTH($F27),$D27)=0),ROUND($E27*IF(EDATE($F27,(YEAR(W$3)-YEAR($F27))*12+MONTH(W$3)-MONTH($F27))&lt;$G27,1,$I27),2),0))))</f>
        <v/>
      </c>
      <c r="X27" s="5">
        <f>IF($A27="","",IF($L27&lt;&gt;"","",IF($J27&lt;&gt;"Active",0,IF(AND((YEAR(X$3)-YEAR($F27))*12+MONTH(X$3)-MONTH($F27)&gt;=0,MOD((YEAR(X$3)-YEAR($F27))*12+MONTH(X$3)-MONTH($F27),$D27)=0),ROUND($E27*IF(EDATE($F27,(YEAR(X$3)-YEAR($F27))*12+MONTH(X$3)-MONTH($F27))&lt;$G27,1,$I27),2),0))))</f>
        <v/>
      </c>
      <c r="Y27" s="5">
        <f>IF($A27="","",IF($L27&lt;&gt;"","",IF($J27&lt;&gt;"Active",0,$E27*SUMPRODUCT(--(((YEAR($M$3:$X$3)-YEAR($F27))*12+MONTH($M$3:$X$3)-MONTH($F27))&gt;=0),--(MOD((YEAR($M$3:$X$3)-YEAR($F27))*12+MONTH($M$3:$X$3)-MONTH($F27),$D27)=0)))))</f>
        <v/>
      </c>
      <c r="Z27" s="5">
        <f>IF(A27="","",IF(L27&lt;&gt;"","",SUM(M27:X27)))</f>
        <v/>
      </c>
      <c r="AA27" s="5">
        <f>IF(A27="","",IF(OR(Y27="",Z27=""),"",Y27-Z27))</f>
        <v/>
      </c>
    </row>
    <row r="28" ht="22" customHeight="1">
      <c r="A28" s="33" t="n"/>
      <c r="B28" s="34" t="n"/>
      <c r="C28" s="34" t="n"/>
      <c r="D28" s="35">
        <f>IF(A28="","",IFERROR(VLOOKUP(C28,Assumptions!$A$12:$B$16,2,FALSE),""))</f>
        <v/>
      </c>
      <c r="E28" s="36" t="n"/>
      <c r="F28" s="37" t="n"/>
      <c r="G28" s="37" t="n"/>
      <c r="H28" s="38" t="n"/>
      <c r="I28" s="39">
        <f>IF(A28="","",IF(H28="",Assumptions!$B$5,H28))</f>
        <v/>
      </c>
      <c r="J28" s="34" t="n"/>
      <c r="K28" s="40">
        <f>IF(A28="","",IF(OR(L28&lt;&gt;"",J28&lt;&gt;"Active"),"",IF(G28&lt;Assumptions!$B$2,"Renewal overdue"&amp;IF(I28&lt;Assumptions!$B$7,", low retention",""),IF(G28&lt;=Assumptions!$B$2+Assumptions!$B$6,"Renewal due soon"&amp;IF(I28&lt;Assumptions!$B$7,", low retention",""),IF(I28&lt;Assumptions!$B$7,"Low retention","")))))</f>
        <v/>
      </c>
      <c r="L28" s="40">
        <f>IF(A28="","",IF(Assumptions!$B$8&lt;&gt;"Ready","Review assumptions",IF(COUNTIF($A$5:$A$104,A28)&gt;1,"Duplicate contract ID",IF(OR(B28="",C28="",E28="",F28="",G28="",J28=""),"Missing required input",IF(D28="","Frequency not recognized",IF(OR(E28&lt;=0,AND(H28&lt;&gt;"",OR(H28&lt;0,H28&gt;1))),"Check amount or retention",IF(OR(F28&lt;Assumptions!$B$2,F28&gt;EOMONTH(Assumptions!$B$3,11)),"Next service date is outside allowed range","")))))))</f>
        <v/>
      </c>
      <c r="M28" s="5">
        <f>IF($A28="","",IF($L28&lt;&gt;"","",IF($J28&lt;&gt;"Active",0,IF(AND((YEAR(M$3)-YEAR($F28))*12+MONTH(M$3)-MONTH($F28)&gt;=0,MOD((YEAR(M$3)-YEAR($F28))*12+MONTH(M$3)-MONTH($F28),$D28)=0),ROUND($E28*IF(EDATE($F28,(YEAR(M$3)-YEAR($F28))*12+MONTH(M$3)-MONTH($F28))&lt;$G28,1,$I28),2),0))))</f>
        <v/>
      </c>
      <c r="N28" s="5">
        <f>IF($A28="","",IF($L28&lt;&gt;"","",IF($J28&lt;&gt;"Active",0,IF(AND((YEAR(N$3)-YEAR($F28))*12+MONTH(N$3)-MONTH($F28)&gt;=0,MOD((YEAR(N$3)-YEAR($F28))*12+MONTH(N$3)-MONTH($F28),$D28)=0),ROUND($E28*IF(EDATE($F28,(YEAR(N$3)-YEAR($F28))*12+MONTH(N$3)-MONTH($F28))&lt;$G28,1,$I28),2),0))))</f>
        <v/>
      </c>
      <c r="O28" s="5">
        <f>IF($A28="","",IF($L28&lt;&gt;"","",IF($J28&lt;&gt;"Active",0,IF(AND((YEAR(O$3)-YEAR($F28))*12+MONTH(O$3)-MONTH($F28)&gt;=0,MOD((YEAR(O$3)-YEAR($F28))*12+MONTH(O$3)-MONTH($F28),$D28)=0),ROUND($E28*IF(EDATE($F28,(YEAR(O$3)-YEAR($F28))*12+MONTH(O$3)-MONTH($F28))&lt;$G28,1,$I28),2),0))))</f>
        <v/>
      </c>
      <c r="P28" s="5">
        <f>IF($A28="","",IF($L28&lt;&gt;"","",IF($J28&lt;&gt;"Active",0,IF(AND((YEAR(P$3)-YEAR($F28))*12+MONTH(P$3)-MONTH($F28)&gt;=0,MOD((YEAR(P$3)-YEAR($F28))*12+MONTH(P$3)-MONTH($F28),$D28)=0),ROUND($E28*IF(EDATE($F28,(YEAR(P$3)-YEAR($F28))*12+MONTH(P$3)-MONTH($F28))&lt;$G28,1,$I28),2),0))))</f>
        <v/>
      </c>
      <c r="Q28" s="5">
        <f>IF($A28="","",IF($L28&lt;&gt;"","",IF($J28&lt;&gt;"Active",0,IF(AND((YEAR(Q$3)-YEAR($F28))*12+MONTH(Q$3)-MONTH($F28)&gt;=0,MOD((YEAR(Q$3)-YEAR($F28))*12+MONTH(Q$3)-MONTH($F28),$D28)=0),ROUND($E28*IF(EDATE($F28,(YEAR(Q$3)-YEAR($F28))*12+MONTH(Q$3)-MONTH($F28))&lt;$G28,1,$I28),2),0))))</f>
        <v/>
      </c>
      <c r="R28" s="5">
        <f>IF($A28="","",IF($L28&lt;&gt;"","",IF($J28&lt;&gt;"Active",0,IF(AND((YEAR(R$3)-YEAR($F28))*12+MONTH(R$3)-MONTH($F28)&gt;=0,MOD((YEAR(R$3)-YEAR($F28))*12+MONTH(R$3)-MONTH($F28),$D28)=0),ROUND($E28*IF(EDATE($F28,(YEAR(R$3)-YEAR($F28))*12+MONTH(R$3)-MONTH($F28))&lt;$G28,1,$I28),2),0))))</f>
        <v/>
      </c>
      <c r="S28" s="5">
        <f>IF($A28="","",IF($L28&lt;&gt;"","",IF($J28&lt;&gt;"Active",0,IF(AND((YEAR(S$3)-YEAR($F28))*12+MONTH(S$3)-MONTH($F28)&gt;=0,MOD((YEAR(S$3)-YEAR($F28))*12+MONTH(S$3)-MONTH($F28),$D28)=0),ROUND($E28*IF(EDATE($F28,(YEAR(S$3)-YEAR($F28))*12+MONTH(S$3)-MONTH($F28))&lt;$G28,1,$I28),2),0))))</f>
        <v/>
      </c>
      <c r="T28" s="5">
        <f>IF($A28="","",IF($L28&lt;&gt;"","",IF($J28&lt;&gt;"Active",0,IF(AND((YEAR(T$3)-YEAR($F28))*12+MONTH(T$3)-MONTH($F28)&gt;=0,MOD((YEAR(T$3)-YEAR($F28))*12+MONTH(T$3)-MONTH($F28),$D28)=0),ROUND($E28*IF(EDATE($F28,(YEAR(T$3)-YEAR($F28))*12+MONTH(T$3)-MONTH($F28))&lt;$G28,1,$I28),2),0))))</f>
        <v/>
      </c>
      <c r="U28" s="5">
        <f>IF($A28="","",IF($L28&lt;&gt;"","",IF($J28&lt;&gt;"Active",0,IF(AND((YEAR(U$3)-YEAR($F28))*12+MONTH(U$3)-MONTH($F28)&gt;=0,MOD((YEAR(U$3)-YEAR($F28))*12+MONTH(U$3)-MONTH($F28),$D28)=0),ROUND($E28*IF(EDATE($F28,(YEAR(U$3)-YEAR($F28))*12+MONTH(U$3)-MONTH($F28))&lt;$G28,1,$I28),2),0))))</f>
        <v/>
      </c>
      <c r="V28" s="5">
        <f>IF($A28="","",IF($L28&lt;&gt;"","",IF($J28&lt;&gt;"Active",0,IF(AND((YEAR(V$3)-YEAR($F28))*12+MONTH(V$3)-MONTH($F28)&gt;=0,MOD((YEAR(V$3)-YEAR($F28))*12+MONTH(V$3)-MONTH($F28),$D28)=0),ROUND($E28*IF(EDATE($F28,(YEAR(V$3)-YEAR($F28))*12+MONTH(V$3)-MONTH($F28))&lt;$G28,1,$I28),2),0))))</f>
        <v/>
      </c>
      <c r="W28" s="5">
        <f>IF($A28="","",IF($L28&lt;&gt;"","",IF($J28&lt;&gt;"Active",0,IF(AND((YEAR(W$3)-YEAR($F28))*12+MONTH(W$3)-MONTH($F28)&gt;=0,MOD((YEAR(W$3)-YEAR($F28))*12+MONTH(W$3)-MONTH($F28),$D28)=0),ROUND($E28*IF(EDATE($F28,(YEAR(W$3)-YEAR($F28))*12+MONTH(W$3)-MONTH($F28))&lt;$G28,1,$I28),2),0))))</f>
        <v/>
      </c>
      <c r="X28" s="5">
        <f>IF($A28="","",IF($L28&lt;&gt;"","",IF($J28&lt;&gt;"Active",0,IF(AND((YEAR(X$3)-YEAR($F28))*12+MONTH(X$3)-MONTH($F28)&gt;=0,MOD((YEAR(X$3)-YEAR($F28))*12+MONTH(X$3)-MONTH($F28),$D28)=0),ROUND($E28*IF(EDATE($F28,(YEAR(X$3)-YEAR($F28))*12+MONTH(X$3)-MONTH($F28))&lt;$G28,1,$I28),2),0))))</f>
        <v/>
      </c>
      <c r="Y28" s="5">
        <f>IF($A28="","",IF($L28&lt;&gt;"","",IF($J28&lt;&gt;"Active",0,$E28*SUMPRODUCT(--(((YEAR($M$3:$X$3)-YEAR($F28))*12+MONTH($M$3:$X$3)-MONTH($F28))&gt;=0),--(MOD((YEAR($M$3:$X$3)-YEAR($F28))*12+MONTH($M$3:$X$3)-MONTH($F28),$D28)=0)))))</f>
        <v/>
      </c>
      <c r="Z28" s="5">
        <f>IF(A28="","",IF(L28&lt;&gt;"","",SUM(M28:X28)))</f>
        <v/>
      </c>
      <c r="AA28" s="5">
        <f>IF(A28="","",IF(OR(Y28="",Z28=""),"",Y28-Z28))</f>
        <v/>
      </c>
    </row>
    <row r="29" ht="22" customHeight="1">
      <c r="A29" s="33" t="n"/>
      <c r="B29" s="34" t="n"/>
      <c r="C29" s="34" t="n"/>
      <c r="D29" s="35">
        <f>IF(A29="","",IFERROR(VLOOKUP(C29,Assumptions!$A$12:$B$16,2,FALSE),""))</f>
        <v/>
      </c>
      <c r="E29" s="36" t="n"/>
      <c r="F29" s="37" t="n"/>
      <c r="G29" s="37" t="n"/>
      <c r="H29" s="38" t="n"/>
      <c r="I29" s="39">
        <f>IF(A29="","",IF(H29="",Assumptions!$B$5,H29))</f>
        <v/>
      </c>
      <c r="J29" s="34" t="n"/>
      <c r="K29" s="40">
        <f>IF(A29="","",IF(OR(L29&lt;&gt;"",J29&lt;&gt;"Active"),"",IF(G29&lt;Assumptions!$B$2,"Renewal overdue"&amp;IF(I29&lt;Assumptions!$B$7,", low retention",""),IF(G29&lt;=Assumptions!$B$2+Assumptions!$B$6,"Renewal due soon"&amp;IF(I29&lt;Assumptions!$B$7,", low retention",""),IF(I29&lt;Assumptions!$B$7,"Low retention","")))))</f>
        <v/>
      </c>
      <c r="L29" s="40">
        <f>IF(A29="","",IF(Assumptions!$B$8&lt;&gt;"Ready","Review assumptions",IF(COUNTIF($A$5:$A$104,A29)&gt;1,"Duplicate contract ID",IF(OR(B29="",C29="",E29="",F29="",G29="",J29=""),"Missing required input",IF(D29="","Frequency not recognized",IF(OR(E29&lt;=0,AND(H29&lt;&gt;"",OR(H29&lt;0,H29&gt;1))),"Check amount or retention",IF(OR(F29&lt;Assumptions!$B$2,F29&gt;EOMONTH(Assumptions!$B$3,11)),"Next service date is outside allowed range","")))))))</f>
        <v/>
      </c>
      <c r="M29" s="5">
        <f>IF($A29="","",IF($L29&lt;&gt;"","",IF($J29&lt;&gt;"Active",0,IF(AND((YEAR(M$3)-YEAR($F29))*12+MONTH(M$3)-MONTH($F29)&gt;=0,MOD((YEAR(M$3)-YEAR($F29))*12+MONTH(M$3)-MONTH($F29),$D29)=0),ROUND($E29*IF(EDATE($F29,(YEAR(M$3)-YEAR($F29))*12+MONTH(M$3)-MONTH($F29))&lt;$G29,1,$I29),2),0))))</f>
        <v/>
      </c>
      <c r="N29" s="5">
        <f>IF($A29="","",IF($L29&lt;&gt;"","",IF($J29&lt;&gt;"Active",0,IF(AND((YEAR(N$3)-YEAR($F29))*12+MONTH(N$3)-MONTH($F29)&gt;=0,MOD((YEAR(N$3)-YEAR($F29))*12+MONTH(N$3)-MONTH($F29),$D29)=0),ROUND($E29*IF(EDATE($F29,(YEAR(N$3)-YEAR($F29))*12+MONTH(N$3)-MONTH($F29))&lt;$G29,1,$I29),2),0))))</f>
        <v/>
      </c>
      <c r="O29" s="5">
        <f>IF($A29="","",IF($L29&lt;&gt;"","",IF($J29&lt;&gt;"Active",0,IF(AND((YEAR(O$3)-YEAR($F29))*12+MONTH(O$3)-MONTH($F29)&gt;=0,MOD((YEAR(O$3)-YEAR($F29))*12+MONTH(O$3)-MONTH($F29),$D29)=0),ROUND($E29*IF(EDATE($F29,(YEAR(O$3)-YEAR($F29))*12+MONTH(O$3)-MONTH($F29))&lt;$G29,1,$I29),2),0))))</f>
        <v/>
      </c>
      <c r="P29" s="5">
        <f>IF($A29="","",IF($L29&lt;&gt;"","",IF($J29&lt;&gt;"Active",0,IF(AND((YEAR(P$3)-YEAR($F29))*12+MONTH(P$3)-MONTH($F29)&gt;=0,MOD((YEAR(P$3)-YEAR($F29))*12+MONTH(P$3)-MONTH($F29),$D29)=0),ROUND($E29*IF(EDATE($F29,(YEAR(P$3)-YEAR($F29))*12+MONTH(P$3)-MONTH($F29))&lt;$G29,1,$I29),2),0))))</f>
        <v/>
      </c>
      <c r="Q29" s="5">
        <f>IF($A29="","",IF($L29&lt;&gt;"","",IF($J29&lt;&gt;"Active",0,IF(AND((YEAR(Q$3)-YEAR($F29))*12+MONTH(Q$3)-MONTH($F29)&gt;=0,MOD((YEAR(Q$3)-YEAR($F29))*12+MONTH(Q$3)-MONTH($F29),$D29)=0),ROUND($E29*IF(EDATE($F29,(YEAR(Q$3)-YEAR($F29))*12+MONTH(Q$3)-MONTH($F29))&lt;$G29,1,$I29),2),0))))</f>
        <v/>
      </c>
      <c r="R29" s="5">
        <f>IF($A29="","",IF($L29&lt;&gt;"","",IF($J29&lt;&gt;"Active",0,IF(AND((YEAR(R$3)-YEAR($F29))*12+MONTH(R$3)-MONTH($F29)&gt;=0,MOD((YEAR(R$3)-YEAR($F29))*12+MONTH(R$3)-MONTH($F29),$D29)=0),ROUND($E29*IF(EDATE($F29,(YEAR(R$3)-YEAR($F29))*12+MONTH(R$3)-MONTH($F29))&lt;$G29,1,$I29),2),0))))</f>
        <v/>
      </c>
      <c r="S29" s="5">
        <f>IF($A29="","",IF($L29&lt;&gt;"","",IF($J29&lt;&gt;"Active",0,IF(AND((YEAR(S$3)-YEAR($F29))*12+MONTH(S$3)-MONTH($F29)&gt;=0,MOD((YEAR(S$3)-YEAR($F29))*12+MONTH(S$3)-MONTH($F29),$D29)=0),ROUND($E29*IF(EDATE($F29,(YEAR(S$3)-YEAR($F29))*12+MONTH(S$3)-MONTH($F29))&lt;$G29,1,$I29),2),0))))</f>
        <v/>
      </c>
      <c r="T29" s="5">
        <f>IF($A29="","",IF($L29&lt;&gt;"","",IF($J29&lt;&gt;"Active",0,IF(AND((YEAR(T$3)-YEAR($F29))*12+MONTH(T$3)-MONTH($F29)&gt;=0,MOD((YEAR(T$3)-YEAR($F29))*12+MONTH(T$3)-MONTH($F29),$D29)=0),ROUND($E29*IF(EDATE($F29,(YEAR(T$3)-YEAR($F29))*12+MONTH(T$3)-MONTH($F29))&lt;$G29,1,$I29),2),0))))</f>
        <v/>
      </c>
      <c r="U29" s="5">
        <f>IF($A29="","",IF($L29&lt;&gt;"","",IF($J29&lt;&gt;"Active",0,IF(AND((YEAR(U$3)-YEAR($F29))*12+MONTH(U$3)-MONTH($F29)&gt;=0,MOD((YEAR(U$3)-YEAR($F29))*12+MONTH(U$3)-MONTH($F29),$D29)=0),ROUND($E29*IF(EDATE($F29,(YEAR(U$3)-YEAR($F29))*12+MONTH(U$3)-MONTH($F29))&lt;$G29,1,$I29),2),0))))</f>
        <v/>
      </c>
      <c r="V29" s="5">
        <f>IF($A29="","",IF($L29&lt;&gt;"","",IF($J29&lt;&gt;"Active",0,IF(AND((YEAR(V$3)-YEAR($F29))*12+MONTH(V$3)-MONTH($F29)&gt;=0,MOD((YEAR(V$3)-YEAR($F29))*12+MONTH(V$3)-MONTH($F29),$D29)=0),ROUND($E29*IF(EDATE($F29,(YEAR(V$3)-YEAR($F29))*12+MONTH(V$3)-MONTH($F29))&lt;$G29,1,$I29),2),0))))</f>
        <v/>
      </c>
      <c r="W29" s="5">
        <f>IF($A29="","",IF($L29&lt;&gt;"","",IF($J29&lt;&gt;"Active",0,IF(AND((YEAR(W$3)-YEAR($F29))*12+MONTH(W$3)-MONTH($F29)&gt;=0,MOD((YEAR(W$3)-YEAR($F29))*12+MONTH(W$3)-MONTH($F29),$D29)=0),ROUND($E29*IF(EDATE($F29,(YEAR(W$3)-YEAR($F29))*12+MONTH(W$3)-MONTH($F29))&lt;$G29,1,$I29),2),0))))</f>
        <v/>
      </c>
      <c r="X29" s="5">
        <f>IF($A29="","",IF($L29&lt;&gt;"","",IF($J29&lt;&gt;"Active",0,IF(AND((YEAR(X$3)-YEAR($F29))*12+MONTH(X$3)-MONTH($F29)&gt;=0,MOD((YEAR(X$3)-YEAR($F29))*12+MONTH(X$3)-MONTH($F29),$D29)=0),ROUND($E29*IF(EDATE($F29,(YEAR(X$3)-YEAR($F29))*12+MONTH(X$3)-MONTH($F29))&lt;$G29,1,$I29),2),0))))</f>
        <v/>
      </c>
      <c r="Y29" s="5">
        <f>IF($A29="","",IF($L29&lt;&gt;"","",IF($J29&lt;&gt;"Active",0,$E29*SUMPRODUCT(--(((YEAR($M$3:$X$3)-YEAR($F29))*12+MONTH($M$3:$X$3)-MONTH($F29))&gt;=0),--(MOD((YEAR($M$3:$X$3)-YEAR($F29))*12+MONTH($M$3:$X$3)-MONTH($F29),$D29)=0)))))</f>
        <v/>
      </c>
      <c r="Z29" s="5">
        <f>IF(A29="","",IF(L29&lt;&gt;"","",SUM(M29:X29)))</f>
        <v/>
      </c>
      <c r="AA29" s="5">
        <f>IF(A29="","",IF(OR(Y29="",Z29=""),"",Y29-Z29))</f>
        <v/>
      </c>
    </row>
    <row r="30" ht="22" customHeight="1">
      <c r="A30" s="33" t="n"/>
      <c r="B30" s="34" t="n"/>
      <c r="C30" s="34" t="n"/>
      <c r="D30" s="35">
        <f>IF(A30="","",IFERROR(VLOOKUP(C30,Assumptions!$A$12:$B$16,2,FALSE),""))</f>
        <v/>
      </c>
      <c r="E30" s="36" t="n"/>
      <c r="F30" s="37" t="n"/>
      <c r="G30" s="37" t="n"/>
      <c r="H30" s="38" t="n"/>
      <c r="I30" s="39">
        <f>IF(A30="","",IF(H30="",Assumptions!$B$5,H30))</f>
        <v/>
      </c>
      <c r="J30" s="34" t="n"/>
      <c r="K30" s="40">
        <f>IF(A30="","",IF(OR(L30&lt;&gt;"",J30&lt;&gt;"Active"),"",IF(G30&lt;Assumptions!$B$2,"Renewal overdue"&amp;IF(I30&lt;Assumptions!$B$7,", low retention",""),IF(G30&lt;=Assumptions!$B$2+Assumptions!$B$6,"Renewal due soon"&amp;IF(I30&lt;Assumptions!$B$7,", low retention",""),IF(I30&lt;Assumptions!$B$7,"Low retention","")))))</f>
        <v/>
      </c>
      <c r="L30" s="40">
        <f>IF(A30="","",IF(Assumptions!$B$8&lt;&gt;"Ready","Review assumptions",IF(COUNTIF($A$5:$A$104,A30)&gt;1,"Duplicate contract ID",IF(OR(B30="",C30="",E30="",F30="",G30="",J30=""),"Missing required input",IF(D30="","Frequency not recognized",IF(OR(E30&lt;=0,AND(H30&lt;&gt;"",OR(H30&lt;0,H30&gt;1))),"Check amount or retention",IF(OR(F30&lt;Assumptions!$B$2,F30&gt;EOMONTH(Assumptions!$B$3,11)),"Next service date is outside allowed range","")))))))</f>
        <v/>
      </c>
      <c r="M30" s="5">
        <f>IF($A30="","",IF($L30&lt;&gt;"","",IF($J30&lt;&gt;"Active",0,IF(AND((YEAR(M$3)-YEAR($F30))*12+MONTH(M$3)-MONTH($F30)&gt;=0,MOD((YEAR(M$3)-YEAR($F30))*12+MONTH(M$3)-MONTH($F30),$D30)=0),ROUND($E30*IF(EDATE($F30,(YEAR(M$3)-YEAR($F30))*12+MONTH(M$3)-MONTH($F30))&lt;$G30,1,$I30),2),0))))</f>
        <v/>
      </c>
      <c r="N30" s="5">
        <f>IF($A30="","",IF($L30&lt;&gt;"","",IF($J30&lt;&gt;"Active",0,IF(AND((YEAR(N$3)-YEAR($F30))*12+MONTH(N$3)-MONTH($F30)&gt;=0,MOD((YEAR(N$3)-YEAR($F30))*12+MONTH(N$3)-MONTH($F30),$D30)=0),ROUND($E30*IF(EDATE($F30,(YEAR(N$3)-YEAR($F30))*12+MONTH(N$3)-MONTH($F30))&lt;$G30,1,$I30),2),0))))</f>
        <v/>
      </c>
      <c r="O30" s="5">
        <f>IF($A30="","",IF($L30&lt;&gt;"","",IF($J30&lt;&gt;"Active",0,IF(AND((YEAR(O$3)-YEAR($F30))*12+MONTH(O$3)-MONTH($F30)&gt;=0,MOD((YEAR(O$3)-YEAR($F30))*12+MONTH(O$3)-MONTH($F30),$D30)=0),ROUND($E30*IF(EDATE($F30,(YEAR(O$3)-YEAR($F30))*12+MONTH(O$3)-MONTH($F30))&lt;$G30,1,$I30),2),0))))</f>
        <v/>
      </c>
      <c r="P30" s="5">
        <f>IF($A30="","",IF($L30&lt;&gt;"","",IF($J30&lt;&gt;"Active",0,IF(AND((YEAR(P$3)-YEAR($F30))*12+MONTH(P$3)-MONTH($F30)&gt;=0,MOD((YEAR(P$3)-YEAR($F30))*12+MONTH(P$3)-MONTH($F30),$D30)=0),ROUND($E30*IF(EDATE($F30,(YEAR(P$3)-YEAR($F30))*12+MONTH(P$3)-MONTH($F30))&lt;$G30,1,$I30),2),0))))</f>
        <v/>
      </c>
      <c r="Q30" s="5">
        <f>IF($A30="","",IF($L30&lt;&gt;"","",IF($J30&lt;&gt;"Active",0,IF(AND((YEAR(Q$3)-YEAR($F30))*12+MONTH(Q$3)-MONTH($F30)&gt;=0,MOD((YEAR(Q$3)-YEAR($F30))*12+MONTH(Q$3)-MONTH($F30),$D30)=0),ROUND($E30*IF(EDATE($F30,(YEAR(Q$3)-YEAR($F30))*12+MONTH(Q$3)-MONTH($F30))&lt;$G30,1,$I30),2),0))))</f>
        <v/>
      </c>
      <c r="R30" s="5">
        <f>IF($A30="","",IF($L30&lt;&gt;"","",IF($J30&lt;&gt;"Active",0,IF(AND((YEAR(R$3)-YEAR($F30))*12+MONTH(R$3)-MONTH($F30)&gt;=0,MOD((YEAR(R$3)-YEAR($F30))*12+MONTH(R$3)-MONTH($F30),$D30)=0),ROUND($E30*IF(EDATE($F30,(YEAR(R$3)-YEAR($F30))*12+MONTH(R$3)-MONTH($F30))&lt;$G30,1,$I30),2),0))))</f>
        <v/>
      </c>
      <c r="S30" s="5">
        <f>IF($A30="","",IF($L30&lt;&gt;"","",IF($J30&lt;&gt;"Active",0,IF(AND((YEAR(S$3)-YEAR($F30))*12+MONTH(S$3)-MONTH($F30)&gt;=0,MOD((YEAR(S$3)-YEAR($F30))*12+MONTH(S$3)-MONTH($F30),$D30)=0),ROUND($E30*IF(EDATE($F30,(YEAR(S$3)-YEAR($F30))*12+MONTH(S$3)-MONTH($F30))&lt;$G30,1,$I30),2),0))))</f>
        <v/>
      </c>
      <c r="T30" s="5">
        <f>IF($A30="","",IF($L30&lt;&gt;"","",IF($J30&lt;&gt;"Active",0,IF(AND((YEAR(T$3)-YEAR($F30))*12+MONTH(T$3)-MONTH($F30)&gt;=0,MOD((YEAR(T$3)-YEAR($F30))*12+MONTH(T$3)-MONTH($F30),$D30)=0),ROUND($E30*IF(EDATE($F30,(YEAR(T$3)-YEAR($F30))*12+MONTH(T$3)-MONTH($F30))&lt;$G30,1,$I30),2),0))))</f>
        <v/>
      </c>
      <c r="U30" s="5">
        <f>IF($A30="","",IF($L30&lt;&gt;"","",IF($J30&lt;&gt;"Active",0,IF(AND((YEAR(U$3)-YEAR($F30))*12+MONTH(U$3)-MONTH($F30)&gt;=0,MOD((YEAR(U$3)-YEAR($F30))*12+MONTH(U$3)-MONTH($F30),$D30)=0),ROUND($E30*IF(EDATE($F30,(YEAR(U$3)-YEAR($F30))*12+MONTH(U$3)-MONTH($F30))&lt;$G30,1,$I30),2),0))))</f>
        <v/>
      </c>
      <c r="V30" s="5">
        <f>IF($A30="","",IF($L30&lt;&gt;"","",IF($J30&lt;&gt;"Active",0,IF(AND((YEAR(V$3)-YEAR($F30))*12+MONTH(V$3)-MONTH($F30)&gt;=0,MOD((YEAR(V$3)-YEAR($F30))*12+MONTH(V$3)-MONTH($F30),$D30)=0),ROUND($E30*IF(EDATE($F30,(YEAR(V$3)-YEAR($F30))*12+MONTH(V$3)-MONTH($F30))&lt;$G30,1,$I30),2),0))))</f>
        <v/>
      </c>
      <c r="W30" s="5">
        <f>IF($A30="","",IF($L30&lt;&gt;"","",IF($J30&lt;&gt;"Active",0,IF(AND((YEAR(W$3)-YEAR($F30))*12+MONTH(W$3)-MONTH($F30)&gt;=0,MOD((YEAR(W$3)-YEAR($F30))*12+MONTH(W$3)-MONTH($F30),$D30)=0),ROUND($E30*IF(EDATE($F30,(YEAR(W$3)-YEAR($F30))*12+MONTH(W$3)-MONTH($F30))&lt;$G30,1,$I30),2),0))))</f>
        <v/>
      </c>
      <c r="X30" s="5">
        <f>IF($A30="","",IF($L30&lt;&gt;"","",IF($J30&lt;&gt;"Active",0,IF(AND((YEAR(X$3)-YEAR($F30))*12+MONTH(X$3)-MONTH($F30)&gt;=0,MOD((YEAR(X$3)-YEAR($F30))*12+MONTH(X$3)-MONTH($F30),$D30)=0),ROUND($E30*IF(EDATE($F30,(YEAR(X$3)-YEAR($F30))*12+MONTH(X$3)-MONTH($F30))&lt;$G30,1,$I30),2),0))))</f>
        <v/>
      </c>
      <c r="Y30" s="5">
        <f>IF($A30="","",IF($L30&lt;&gt;"","",IF($J30&lt;&gt;"Active",0,$E30*SUMPRODUCT(--(((YEAR($M$3:$X$3)-YEAR($F30))*12+MONTH($M$3:$X$3)-MONTH($F30))&gt;=0),--(MOD((YEAR($M$3:$X$3)-YEAR($F30))*12+MONTH($M$3:$X$3)-MONTH($F30),$D30)=0)))))</f>
        <v/>
      </c>
      <c r="Z30" s="5">
        <f>IF(A30="","",IF(L30&lt;&gt;"","",SUM(M30:X30)))</f>
        <v/>
      </c>
      <c r="AA30" s="5">
        <f>IF(A30="","",IF(OR(Y30="",Z30=""),"",Y30-Z30))</f>
        <v/>
      </c>
    </row>
    <row r="31" ht="22" customHeight="1">
      <c r="A31" s="33" t="n"/>
      <c r="B31" s="34" t="n"/>
      <c r="C31" s="34" t="n"/>
      <c r="D31" s="35">
        <f>IF(A31="","",IFERROR(VLOOKUP(C31,Assumptions!$A$12:$B$16,2,FALSE),""))</f>
        <v/>
      </c>
      <c r="E31" s="36" t="n"/>
      <c r="F31" s="37" t="n"/>
      <c r="G31" s="37" t="n"/>
      <c r="H31" s="38" t="n"/>
      <c r="I31" s="39">
        <f>IF(A31="","",IF(H31="",Assumptions!$B$5,H31))</f>
        <v/>
      </c>
      <c r="J31" s="34" t="n"/>
      <c r="K31" s="40">
        <f>IF(A31="","",IF(OR(L31&lt;&gt;"",J31&lt;&gt;"Active"),"",IF(G31&lt;Assumptions!$B$2,"Renewal overdue"&amp;IF(I31&lt;Assumptions!$B$7,", low retention",""),IF(G31&lt;=Assumptions!$B$2+Assumptions!$B$6,"Renewal due soon"&amp;IF(I31&lt;Assumptions!$B$7,", low retention",""),IF(I31&lt;Assumptions!$B$7,"Low retention","")))))</f>
        <v/>
      </c>
      <c r="L31" s="40">
        <f>IF(A31="","",IF(Assumptions!$B$8&lt;&gt;"Ready","Review assumptions",IF(COUNTIF($A$5:$A$104,A31)&gt;1,"Duplicate contract ID",IF(OR(B31="",C31="",E31="",F31="",G31="",J31=""),"Missing required input",IF(D31="","Frequency not recognized",IF(OR(E31&lt;=0,AND(H31&lt;&gt;"",OR(H31&lt;0,H31&gt;1))),"Check amount or retention",IF(OR(F31&lt;Assumptions!$B$2,F31&gt;EOMONTH(Assumptions!$B$3,11)),"Next service date is outside allowed range","")))))))</f>
        <v/>
      </c>
      <c r="M31" s="5">
        <f>IF($A31="","",IF($L31&lt;&gt;"","",IF($J31&lt;&gt;"Active",0,IF(AND((YEAR(M$3)-YEAR($F31))*12+MONTH(M$3)-MONTH($F31)&gt;=0,MOD((YEAR(M$3)-YEAR($F31))*12+MONTH(M$3)-MONTH($F31),$D31)=0),ROUND($E31*IF(EDATE($F31,(YEAR(M$3)-YEAR($F31))*12+MONTH(M$3)-MONTH($F31))&lt;$G31,1,$I31),2),0))))</f>
        <v/>
      </c>
      <c r="N31" s="5">
        <f>IF($A31="","",IF($L31&lt;&gt;"","",IF($J31&lt;&gt;"Active",0,IF(AND((YEAR(N$3)-YEAR($F31))*12+MONTH(N$3)-MONTH($F31)&gt;=0,MOD((YEAR(N$3)-YEAR($F31))*12+MONTH(N$3)-MONTH($F31),$D31)=0),ROUND($E31*IF(EDATE($F31,(YEAR(N$3)-YEAR($F31))*12+MONTH(N$3)-MONTH($F31))&lt;$G31,1,$I31),2),0))))</f>
        <v/>
      </c>
      <c r="O31" s="5">
        <f>IF($A31="","",IF($L31&lt;&gt;"","",IF($J31&lt;&gt;"Active",0,IF(AND((YEAR(O$3)-YEAR($F31))*12+MONTH(O$3)-MONTH($F31)&gt;=0,MOD((YEAR(O$3)-YEAR($F31))*12+MONTH(O$3)-MONTH($F31),$D31)=0),ROUND($E31*IF(EDATE($F31,(YEAR(O$3)-YEAR($F31))*12+MONTH(O$3)-MONTH($F31))&lt;$G31,1,$I31),2),0))))</f>
        <v/>
      </c>
      <c r="P31" s="5">
        <f>IF($A31="","",IF($L31&lt;&gt;"","",IF($J31&lt;&gt;"Active",0,IF(AND((YEAR(P$3)-YEAR($F31))*12+MONTH(P$3)-MONTH($F31)&gt;=0,MOD((YEAR(P$3)-YEAR($F31))*12+MONTH(P$3)-MONTH($F31),$D31)=0),ROUND($E31*IF(EDATE($F31,(YEAR(P$3)-YEAR($F31))*12+MONTH(P$3)-MONTH($F31))&lt;$G31,1,$I31),2),0))))</f>
        <v/>
      </c>
      <c r="Q31" s="5">
        <f>IF($A31="","",IF($L31&lt;&gt;"","",IF($J31&lt;&gt;"Active",0,IF(AND((YEAR(Q$3)-YEAR($F31))*12+MONTH(Q$3)-MONTH($F31)&gt;=0,MOD((YEAR(Q$3)-YEAR($F31))*12+MONTH(Q$3)-MONTH($F31),$D31)=0),ROUND($E31*IF(EDATE($F31,(YEAR(Q$3)-YEAR($F31))*12+MONTH(Q$3)-MONTH($F31))&lt;$G31,1,$I31),2),0))))</f>
        <v/>
      </c>
      <c r="R31" s="5">
        <f>IF($A31="","",IF($L31&lt;&gt;"","",IF($J31&lt;&gt;"Active",0,IF(AND((YEAR(R$3)-YEAR($F31))*12+MONTH(R$3)-MONTH($F31)&gt;=0,MOD((YEAR(R$3)-YEAR($F31))*12+MONTH(R$3)-MONTH($F31),$D31)=0),ROUND($E31*IF(EDATE($F31,(YEAR(R$3)-YEAR($F31))*12+MONTH(R$3)-MONTH($F31))&lt;$G31,1,$I31),2),0))))</f>
        <v/>
      </c>
      <c r="S31" s="5">
        <f>IF($A31="","",IF($L31&lt;&gt;"","",IF($J31&lt;&gt;"Active",0,IF(AND((YEAR(S$3)-YEAR($F31))*12+MONTH(S$3)-MONTH($F31)&gt;=0,MOD((YEAR(S$3)-YEAR($F31))*12+MONTH(S$3)-MONTH($F31),$D31)=0),ROUND($E31*IF(EDATE($F31,(YEAR(S$3)-YEAR($F31))*12+MONTH(S$3)-MONTH($F31))&lt;$G31,1,$I31),2),0))))</f>
        <v/>
      </c>
      <c r="T31" s="5">
        <f>IF($A31="","",IF($L31&lt;&gt;"","",IF($J31&lt;&gt;"Active",0,IF(AND((YEAR(T$3)-YEAR($F31))*12+MONTH(T$3)-MONTH($F31)&gt;=0,MOD((YEAR(T$3)-YEAR($F31))*12+MONTH(T$3)-MONTH($F31),$D31)=0),ROUND($E31*IF(EDATE($F31,(YEAR(T$3)-YEAR($F31))*12+MONTH(T$3)-MONTH($F31))&lt;$G31,1,$I31),2),0))))</f>
        <v/>
      </c>
      <c r="U31" s="5">
        <f>IF($A31="","",IF($L31&lt;&gt;"","",IF($J31&lt;&gt;"Active",0,IF(AND((YEAR(U$3)-YEAR($F31))*12+MONTH(U$3)-MONTH($F31)&gt;=0,MOD((YEAR(U$3)-YEAR($F31))*12+MONTH(U$3)-MONTH($F31),$D31)=0),ROUND($E31*IF(EDATE($F31,(YEAR(U$3)-YEAR($F31))*12+MONTH(U$3)-MONTH($F31))&lt;$G31,1,$I31),2),0))))</f>
        <v/>
      </c>
      <c r="V31" s="5">
        <f>IF($A31="","",IF($L31&lt;&gt;"","",IF($J31&lt;&gt;"Active",0,IF(AND((YEAR(V$3)-YEAR($F31))*12+MONTH(V$3)-MONTH($F31)&gt;=0,MOD((YEAR(V$3)-YEAR($F31))*12+MONTH(V$3)-MONTH($F31),$D31)=0),ROUND($E31*IF(EDATE($F31,(YEAR(V$3)-YEAR($F31))*12+MONTH(V$3)-MONTH($F31))&lt;$G31,1,$I31),2),0))))</f>
        <v/>
      </c>
      <c r="W31" s="5">
        <f>IF($A31="","",IF($L31&lt;&gt;"","",IF($J31&lt;&gt;"Active",0,IF(AND((YEAR(W$3)-YEAR($F31))*12+MONTH(W$3)-MONTH($F31)&gt;=0,MOD((YEAR(W$3)-YEAR($F31))*12+MONTH(W$3)-MONTH($F31),$D31)=0),ROUND($E31*IF(EDATE($F31,(YEAR(W$3)-YEAR($F31))*12+MONTH(W$3)-MONTH($F31))&lt;$G31,1,$I31),2),0))))</f>
        <v/>
      </c>
      <c r="X31" s="5">
        <f>IF($A31="","",IF($L31&lt;&gt;"","",IF($J31&lt;&gt;"Active",0,IF(AND((YEAR(X$3)-YEAR($F31))*12+MONTH(X$3)-MONTH($F31)&gt;=0,MOD((YEAR(X$3)-YEAR($F31))*12+MONTH(X$3)-MONTH($F31),$D31)=0),ROUND($E31*IF(EDATE($F31,(YEAR(X$3)-YEAR($F31))*12+MONTH(X$3)-MONTH($F31))&lt;$G31,1,$I31),2),0))))</f>
        <v/>
      </c>
      <c r="Y31" s="5">
        <f>IF($A31="","",IF($L31&lt;&gt;"","",IF($J31&lt;&gt;"Active",0,$E31*SUMPRODUCT(--(((YEAR($M$3:$X$3)-YEAR($F31))*12+MONTH($M$3:$X$3)-MONTH($F31))&gt;=0),--(MOD((YEAR($M$3:$X$3)-YEAR($F31))*12+MONTH($M$3:$X$3)-MONTH($F31),$D31)=0)))))</f>
        <v/>
      </c>
      <c r="Z31" s="5">
        <f>IF(A31="","",IF(L31&lt;&gt;"","",SUM(M31:X31)))</f>
        <v/>
      </c>
      <c r="AA31" s="5">
        <f>IF(A31="","",IF(OR(Y31="",Z31=""),"",Y31-Z31))</f>
        <v/>
      </c>
    </row>
    <row r="32" ht="22" customHeight="1">
      <c r="A32" s="33" t="n"/>
      <c r="B32" s="34" t="n"/>
      <c r="C32" s="34" t="n"/>
      <c r="D32" s="35">
        <f>IF(A32="","",IFERROR(VLOOKUP(C32,Assumptions!$A$12:$B$16,2,FALSE),""))</f>
        <v/>
      </c>
      <c r="E32" s="36" t="n"/>
      <c r="F32" s="37" t="n"/>
      <c r="G32" s="37" t="n"/>
      <c r="H32" s="38" t="n"/>
      <c r="I32" s="39">
        <f>IF(A32="","",IF(H32="",Assumptions!$B$5,H32))</f>
        <v/>
      </c>
      <c r="J32" s="34" t="n"/>
      <c r="K32" s="40">
        <f>IF(A32="","",IF(OR(L32&lt;&gt;"",J32&lt;&gt;"Active"),"",IF(G32&lt;Assumptions!$B$2,"Renewal overdue"&amp;IF(I32&lt;Assumptions!$B$7,", low retention",""),IF(G32&lt;=Assumptions!$B$2+Assumptions!$B$6,"Renewal due soon"&amp;IF(I32&lt;Assumptions!$B$7,", low retention",""),IF(I32&lt;Assumptions!$B$7,"Low retention","")))))</f>
        <v/>
      </c>
      <c r="L32" s="40">
        <f>IF(A32="","",IF(Assumptions!$B$8&lt;&gt;"Ready","Review assumptions",IF(COUNTIF($A$5:$A$104,A32)&gt;1,"Duplicate contract ID",IF(OR(B32="",C32="",E32="",F32="",G32="",J32=""),"Missing required input",IF(D32="","Frequency not recognized",IF(OR(E32&lt;=0,AND(H32&lt;&gt;"",OR(H32&lt;0,H32&gt;1))),"Check amount or retention",IF(OR(F32&lt;Assumptions!$B$2,F32&gt;EOMONTH(Assumptions!$B$3,11)),"Next service date is outside allowed range","")))))))</f>
        <v/>
      </c>
      <c r="M32" s="5">
        <f>IF($A32="","",IF($L32&lt;&gt;"","",IF($J32&lt;&gt;"Active",0,IF(AND((YEAR(M$3)-YEAR($F32))*12+MONTH(M$3)-MONTH($F32)&gt;=0,MOD((YEAR(M$3)-YEAR($F32))*12+MONTH(M$3)-MONTH($F32),$D32)=0),ROUND($E32*IF(EDATE($F32,(YEAR(M$3)-YEAR($F32))*12+MONTH(M$3)-MONTH($F32))&lt;$G32,1,$I32),2),0))))</f>
        <v/>
      </c>
      <c r="N32" s="5">
        <f>IF($A32="","",IF($L32&lt;&gt;"","",IF($J32&lt;&gt;"Active",0,IF(AND((YEAR(N$3)-YEAR($F32))*12+MONTH(N$3)-MONTH($F32)&gt;=0,MOD((YEAR(N$3)-YEAR($F32))*12+MONTH(N$3)-MONTH($F32),$D32)=0),ROUND($E32*IF(EDATE($F32,(YEAR(N$3)-YEAR($F32))*12+MONTH(N$3)-MONTH($F32))&lt;$G32,1,$I32),2),0))))</f>
        <v/>
      </c>
      <c r="O32" s="5">
        <f>IF($A32="","",IF($L32&lt;&gt;"","",IF($J32&lt;&gt;"Active",0,IF(AND((YEAR(O$3)-YEAR($F32))*12+MONTH(O$3)-MONTH($F32)&gt;=0,MOD((YEAR(O$3)-YEAR($F32))*12+MONTH(O$3)-MONTH($F32),$D32)=0),ROUND($E32*IF(EDATE($F32,(YEAR(O$3)-YEAR($F32))*12+MONTH(O$3)-MONTH($F32))&lt;$G32,1,$I32),2),0))))</f>
        <v/>
      </c>
      <c r="P32" s="5">
        <f>IF($A32="","",IF($L32&lt;&gt;"","",IF($J32&lt;&gt;"Active",0,IF(AND((YEAR(P$3)-YEAR($F32))*12+MONTH(P$3)-MONTH($F32)&gt;=0,MOD((YEAR(P$3)-YEAR($F32))*12+MONTH(P$3)-MONTH($F32),$D32)=0),ROUND($E32*IF(EDATE($F32,(YEAR(P$3)-YEAR($F32))*12+MONTH(P$3)-MONTH($F32))&lt;$G32,1,$I32),2),0))))</f>
        <v/>
      </c>
      <c r="Q32" s="5">
        <f>IF($A32="","",IF($L32&lt;&gt;"","",IF($J32&lt;&gt;"Active",0,IF(AND((YEAR(Q$3)-YEAR($F32))*12+MONTH(Q$3)-MONTH($F32)&gt;=0,MOD((YEAR(Q$3)-YEAR($F32))*12+MONTH(Q$3)-MONTH($F32),$D32)=0),ROUND($E32*IF(EDATE($F32,(YEAR(Q$3)-YEAR($F32))*12+MONTH(Q$3)-MONTH($F32))&lt;$G32,1,$I32),2),0))))</f>
        <v/>
      </c>
      <c r="R32" s="5">
        <f>IF($A32="","",IF($L32&lt;&gt;"","",IF($J32&lt;&gt;"Active",0,IF(AND((YEAR(R$3)-YEAR($F32))*12+MONTH(R$3)-MONTH($F32)&gt;=0,MOD((YEAR(R$3)-YEAR($F32))*12+MONTH(R$3)-MONTH($F32),$D32)=0),ROUND($E32*IF(EDATE($F32,(YEAR(R$3)-YEAR($F32))*12+MONTH(R$3)-MONTH($F32))&lt;$G32,1,$I32),2),0))))</f>
        <v/>
      </c>
      <c r="S32" s="5">
        <f>IF($A32="","",IF($L32&lt;&gt;"","",IF($J32&lt;&gt;"Active",0,IF(AND((YEAR(S$3)-YEAR($F32))*12+MONTH(S$3)-MONTH($F32)&gt;=0,MOD((YEAR(S$3)-YEAR($F32))*12+MONTH(S$3)-MONTH($F32),$D32)=0),ROUND($E32*IF(EDATE($F32,(YEAR(S$3)-YEAR($F32))*12+MONTH(S$3)-MONTH($F32))&lt;$G32,1,$I32),2),0))))</f>
        <v/>
      </c>
      <c r="T32" s="5">
        <f>IF($A32="","",IF($L32&lt;&gt;"","",IF($J32&lt;&gt;"Active",0,IF(AND((YEAR(T$3)-YEAR($F32))*12+MONTH(T$3)-MONTH($F32)&gt;=0,MOD((YEAR(T$3)-YEAR($F32))*12+MONTH(T$3)-MONTH($F32),$D32)=0),ROUND($E32*IF(EDATE($F32,(YEAR(T$3)-YEAR($F32))*12+MONTH(T$3)-MONTH($F32))&lt;$G32,1,$I32),2),0))))</f>
        <v/>
      </c>
      <c r="U32" s="5">
        <f>IF($A32="","",IF($L32&lt;&gt;"","",IF($J32&lt;&gt;"Active",0,IF(AND((YEAR(U$3)-YEAR($F32))*12+MONTH(U$3)-MONTH($F32)&gt;=0,MOD((YEAR(U$3)-YEAR($F32))*12+MONTH(U$3)-MONTH($F32),$D32)=0),ROUND($E32*IF(EDATE($F32,(YEAR(U$3)-YEAR($F32))*12+MONTH(U$3)-MONTH($F32))&lt;$G32,1,$I32),2),0))))</f>
        <v/>
      </c>
      <c r="V32" s="5">
        <f>IF($A32="","",IF($L32&lt;&gt;"","",IF($J32&lt;&gt;"Active",0,IF(AND((YEAR(V$3)-YEAR($F32))*12+MONTH(V$3)-MONTH($F32)&gt;=0,MOD((YEAR(V$3)-YEAR($F32))*12+MONTH(V$3)-MONTH($F32),$D32)=0),ROUND($E32*IF(EDATE($F32,(YEAR(V$3)-YEAR($F32))*12+MONTH(V$3)-MONTH($F32))&lt;$G32,1,$I32),2),0))))</f>
        <v/>
      </c>
      <c r="W32" s="5">
        <f>IF($A32="","",IF($L32&lt;&gt;"","",IF($J32&lt;&gt;"Active",0,IF(AND((YEAR(W$3)-YEAR($F32))*12+MONTH(W$3)-MONTH($F32)&gt;=0,MOD((YEAR(W$3)-YEAR($F32))*12+MONTH(W$3)-MONTH($F32),$D32)=0),ROUND($E32*IF(EDATE($F32,(YEAR(W$3)-YEAR($F32))*12+MONTH(W$3)-MONTH($F32))&lt;$G32,1,$I32),2),0))))</f>
        <v/>
      </c>
      <c r="X32" s="5">
        <f>IF($A32="","",IF($L32&lt;&gt;"","",IF($J32&lt;&gt;"Active",0,IF(AND((YEAR(X$3)-YEAR($F32))*12+MONTH(X$3)-MONTH($F32)&gt;=0,MOD((YEAR(X$3)-YEAR($F32))*12+MONTH(X$3)-MONTH($F32),$D32)=0),ROUND($E32*IF(EDATE($F32,(YEAR(X$3)-YEAR($F32))*12+MONTH(X$3)-MONTH($F32))&lt;$G32,1,$I32),2),0))))</f>
        <v/>
      </c>
      <c r="Y32" s="5">
        <f>IF($A32="","",IF($L32&lt;&gt;"","",IF($J32&lt;&gt;"Active",0,$E32*SUMPRODUCT(--(((YEAR($M$3:$X$3)-YEAR($F32))*12+MONTH($M$3:$X$3)-MONTH($F32))&gt;=0),--(MOD((YEAR($M$3:$X$3)-YEAR($F32))*12+MONTH($M$3:$X$3)-MONTH($F32),$D32)=0)))))</f>
        <v/>
      </c>
      <c r="Z32" s="5">
        <f>IF(A32="","",IF(L32&lt;&gt;"","",SUM(M32:X32)))</f>
        <v/>
      </c>
      <c r="AA32" s="5">
        <f>IF(A32="","",IF(OR(Y32="",Z32=""),"",Y32-Z32))</f>
        <v/>
      </c>
    </row>
    <row r="33" ht="22" customHeight="1">
      <c r="A33" s="33" t="n"/>
      <c r="B33" s="34" t="n"/>
      <c r="C33" s="34" t="n"/>
      <c r="D33" s="35">
        <f>IF(A33="","",IFERROR(VLOOKUP(C33,Assumptions!$A$12:$B$16,2,FALSE),""))</f>
        <v/>
      </c>
      <c r="E33" s="36" t="n"/>
      <c r="F33" s="37" t="n"/>
      <c r="G33" s="37" t="n"/>
      <c r="H33" s="38" t="n"/>
      <c r="I33" s="39">
        <f>IF(A33="","",IF(H33="",Assumptions!$B$5,H33))</f>
        <v/>
      </c>
      <c r="J33" s="34" t="n"/>
      <c r="K33" s="40">
        <f>IF(A33="","",IF(OR(L33&lt;&gt;"",J33&lt;&gt;"Active"),"",IF(G33&lt;Assumptions!$B$2,"Renewal overdue"&amp;IF(I33&lt;Assumptions!$B$7,", low retention",""),IF(G33&lt;=Assumptions!$B$2+Assumptions!$B$6,"Renewal due soon"&amp;IF(I33&lt;Assumptions!$B$7,", low retention",""),IF(I33&lt;Assumptions!$B$7,"Low retention","")))))</f>
        <v/>
      </c>
      <c r="L33" s="40">
        <f>IF(A33="","",IF(Assumptions!$B$8&lt;&gt;"Ready","Review assumptions",IF(COUNTIF($A$5:$A$104,A33)&gt;1,"Duplicate contract ID",IF(OR(B33="",C33="",E33="",F33="",G33="",J33=""),"Missing required input",IF(D33="","Frequency not recognized",IF(OR(E33&lt;=0,AND(H33&lt;&gt;"",OR(H33&lt;0,H33&gt;1))),"Check amount or retention",IF(OR(F33&lt;Assumptions!$B$2,F33&gt;EOMONTH(Assumptions!$B$3,11)),"Next service date is outside allowed range","")))))))</f>
        <v/>
      </c>
      <c r="M33" s="5">
        <f>IF($A33="","",IF($L33&lt;&gt;"","",IF($J33&lt;&gt;"Active",0,IF(AND((YEAR(M$3)-YEAR($F33))*12+MONTH(M$3)-MONTH($F33)&gt;=0,MOD((YEAR(M$3)-YEAR($F33))*12+MONTH(M$3)-MONTH($F33),$D33)=0),ROUND($E33*IF(EDATE($F33,(YEAR(M$3)-YEAR($F33))*12+MONTH(M$3)-MONTH($F33))&lt;$G33,1,$I33),2),0))))</f>
        <v/>
      </c>
      <c r="N33" s="5">
        <f>IF($A33="","",IF($L33&lt;&gt;"","",IF($J33&lt;&gt;"Active",0,IF(AND((YEAR(N$3)-YEAR($F33))*12+MONTH(N$3)-MONTH($F33)&gt;=0,MOD((YEAR(N$3)-YEAR($F33))*12+MONTH(N$3)-MONTH($F33),$D33)=0),ROUND($E33*IF(EDATE($F33,(YEAR(N$3)-YEAR($F33))*12+MONTH(N$3)-MONTH($F33))&lt;$G33,1,$I33),2),0))))</f>
        <v/>
      </c>
      <c r="O33" s="5">
        <f>IF($A33="","",IF($L33&lt;&gt;"","",IF($J33&lt;&gt;"Active",0,IF(AND((YEAR(O$3)-YEAR($F33))*12+MONTH(O$3)-MONTH($F33)&gt;=0,MOD((YEAR(O$3)-YEAR($F33))*12+MONTH(O$3)-MONTH($F33),$D33)=0),ROUND($E33*IF(EDATE($F33,(YEAR(O$3)-YEAR($F33))*12+MONTH(O$3)-MONTH($F33))&lt;$G33,1,$I33),2),0))))</f>
        <v/>
      </c>
      <c r="P33" s="5">
        <f>IF($A33="","",IF($L33&lt;&gt;"","",IF($J33&lt;&gt;"Active",0,IF(AND((YEAR(P$3)-YEAR($F33))*12+MONTH(P$3)-MONTH($F33)&gt;=0,MOD((YEAR(P$3)-YEAR($F33))*12+MONTH(P$3)-MONTH($F33),$D33)=0),ROUND($E33*IF(EDATE($F33,(YEAR(P$3)-YEAR($F33))*12+MONTH(P$3)-MONTH($F33))&lt;$G33,1,$I33),2),0))))</f>
        <v/>
      </c>
      <c r="Q33" s="5">
        <f>IF($A33="","",IF($L33&lt;&gt;"","",IF($J33&lt;&gt;"Active",0,IF(AND((YEAR(Q$3)-YEAR($F33))*12+MONTH(Q$3)-MONTH($F33)&gt;=0,MOD((YEAR(Q$3)-YEAR($F33))*12+MONTH(Q$3)-MONTH($F33),$D33)=0),ROUND($E33*IF(EDATE($F33,(YEAR(Q$3)-YEAR($F33))*12+MONTH(Q$3)-MONTH($F33))&lt;$G33,1,$I33),2),0))))</f>
        <v/>
      </c>
      <c r="R33" s="5">
        <f>IF($A33="","",IF($L33&lt;&gt;"","",IF($J33&lt;&gt;"Active",0,IF(AND((YEAR(R$3)-YEAR($F33))*12+MONTH(R$3)-MONTH($F33)&gt;=0,MOD((YEAR(R$3)-YEAR($F33))*12+MONTH(R$3)-MONTH($F33),$D33)=0),ROUND($E33*IF(EDATE($F33,(YEAR(R$3)-YEAR($F33))*12+MONTH(R$3)-MONTH($F33))&lt;$G33,1,$I33),2),0))))</f>
        <v/>
      </c>
      <c r="S33" s="5">
        <f>IF($A33="","",IF($L33&lt;&gt;"","",IF($J33&lt;&gt;"Active",0,IF(AND((YEAR(S$3)-YEAR($F33))*12+MONTH(S$3)-MONTH($F33)&gt;=0,MOD((YEAR(S$3)-YEAR($F33))*12+MONTH(S$3)-MONTH($F33),$D33)=0),ROUND($E33*IF(EDATE($F33,(YEAR(S$3)-YEAR($F33))*12+MONTH(S$3)-MONTH($F33))&lt;$G33,1,$I33),2),0))))</f>
        <v/>
      </c>
      <c r="T33" s="5">
        <f>IF($A33="","",IF($L33&lt;&gt;"","",IF($J33&lt;&gt;"Active",0,IF(AND((YEAR(T$3)-YEAR($F33))*12+MONTH(T$3)-MONTH($F33)&gt;=0,MOD((YEAR(T$3)-YEAR($F33))*12+MONTH(T$3)-MONTH($F33),$D33)=0),ROUND($E33*IF(EDATE($F33,(YEAR(T$3)-YEAR($F33))*12+MONTH(T$3)-MONTH($F33))&lt;$G33,1,$I33),2),0))))</f>
        <v/>
      </c>
      <c r="U33" s="5">
        <f>IF($A33="","",IF($L33&lt;&gt;"","",IF($J33&lt;&gt;"Active",0,IF(AND((YEAR(U$3)-YEAR($F33))*12+MONTH(U$3)-MONTH($F33)&gt;=0,MOD((YEAR(U$3)-YEAR($F33))*12+MONTH(U$3)-MONTH($F33),$D33)=0),ROUND($E33*IF(EDATE($F33,(YEAR(U$3)-YEAR($F33))*12+MONTH(U$3)-MONTH($F33))&lt;$G33,1,$I33),2),0))))</f>
        <v/>
      </c>
      <c r="V33" s="5">
        <f>IF($A33="","",IF($L33&lt;&gt;"","",IF($J33&lt;&gt;"Active",0,IF(AND((YEAR(V$3)-YEAR($F33))*12+MONTH(V$3)-MONTH($F33)&gt;=0,MOD((YEAR(V$3)-YEAR($F33))*12+MONTH(V$3)-MONTH($F33),$D33)=0),ROUND($E33*IF(EDATE($F33,(YEAR(V$3)-YEAR($F33))*12+MONTH(V$3)-MONTH($F33))&lt;$G33,1,$I33),2),0))))</f>
        <v/>
      </c>
      <c r="W33" s="5">
        <f>IF($A33="","",IF($L33&lt;&gt;"","",IF($J33&lt;&gt;"Active",0,IF(AND((YEAR(W$3)-YEAR($F33))*12+MONTH(W$3)-MONTH($F33)&gt;=0,MOD((YEAR(W$3)-YEAR($F33))*12+MONTH(W$3)-MONTH($F33),$D33)=0),ROUND($E33*IF(EDATE($F33,(YEAR(W$3)-YEAR($F33))*12+MONTH(W$3)-MONTH($F33))&lt;$G33,1,$I33),2),0))))</f>
        <v/>
      </c>
      <c r="X33" s="5">
        <f>IF($A33="","",IF($L33&lt;&gt;"","",IF($J33&lt;&gt;"Active",0,IF(AND((YEAR(X$3)-YEAR($F33))*12+MONTH(X$3)-MONTH($F33)&gt;=0,MOD((YEAR(X$3)-YEAR($F33))*12+MONTH(X$3)-MONTH($F33),$D33)=0),ROUND($E33*IF(EDATE($F33,(YEAR(X$3)-YEAR($F33))*12+MONTH(X$3)-MONTH($F33))&lt;$G33,1,$I33),2),0))))</f>
        <v/>
      </c>
      <c r="Y33" s="5">
        <f>IF($A33="","",IF($L33&lt;&gt;"","",IF($J33&lt;&gt;"Active",0,$E33*SUMPRODUCT(--(((YEAR($M$3:$X$3)-YEAR($F33))*12+MONTH($M$3:$X$3)-MONTH($F33))&gt;=0),--(MOD((YEAR($M$3:$X$3)-YEAR($F33))*12+MONTH($M$3:$X$3)-MONTH($F33),$D33)=0)))))</f>
        <v/>
      </c>
      <c r="Z33" s="5">
        <f>IF(A33="","",IF(L33&lt;&gt;"","",SUM(M33:X33)))</f>
        <v/>
      </c>
      <c r="AA33" s="5">
        <f>IF(A33="","",IF(OR(Y33="",Z33=""),"",Y33-Z33))</f>
        <v/>
      </c>
    </row>
    <row r="34" ht="22" customHeight="1">
      <c r="A34" s="33" t="n"/>
      <c r="B34" s="34" t="n"/>
      <c r="C34" s="34" t="n"/>
      <c r="D34" s="35">
        <f>IF(A34="","",IFERROR(VLOOKUP(C34,Assumptions!$A$12:$B$16,2,FALSE),""))</f>
        <v/>
      </c>
      <c r="E34" s="36" t="n"/>
      <c r="F34" s="37" t="n"/>
      <c r="G34" s="37" t="n"/>
      <c r="H34" s="38" t="n"/>
      <c r="I34" s="39">
        <f>IF(A34="","",IF(H34="",Assumptions!$B$5,H34))</f>
        <v/>
      </c>
      <c r="J34" s="34" t="n"/>
      <c r="K34" s="40">
        <f>IF(A34="","",IF(OR(L34&lt;&gt;"",J34&lt;&gt;"Active"),"",IF(G34&lt;Assumptions!$B$2,"Renewal overdue"&amp;IF(I34&lt;Assumptions!$B$7,", low retention",""),IF(G34&lt;=Assumptions!$B$2+Assumptions!$B$6,"Renewal due soon"&amp;IF(I34&lt;Assumptions!$B$7,", low retention",""),IF(I34&lt;Assumptions!$B$7,"Low retention","")))))</f>
        <v/>
      </c>
      <c r="L34" s="40">
        <f>IF(A34="","",IF(Assumptions!$B$8&lt;&gt;"Ready","Review assumptions",IF(COUNTIF($A$5:$A$104,A34)&gt;1,"Duplicate contract ID",IF(OR(B34="",C34="",E34="",F34="",G34="",J34=""),"Missing required input",IF(D34="","Frequency not recognized",IF(OR(E34&lt;=0,AND(H34&lt;&gt;"",OR(H34&lt;0,H34&gt;1))),"Check amount or retention",IF(OR(F34&lt;Assumptions!$B$2,F34&gt;EOMONTH(Assumptions!$B$3,11)),"Next service date is outside allowed range","")))))))</f>
        <v/>
      </c>
      <c r="M34" s="5">
        <f>IF($A34="","",IF($L34&lt;&gt;"","",IF($J34&lt;&gt;"Active",0,IF(AND((YEAR(M$3)-YEAR($F34))*12+MONTH(M$3)-MONTH($F34)&gt;=0,MOD((YEAR(M$3)-YEAR($F34))*12+MONTH(M$3)-MONTH($F34),$D34)=0),ROUND($E34*IF(EDATE($F34,(YEAR(M$3)-YEAR($F34))*12+MONTH(M$3)-MONTH($F34))&lt;$G34,1,$I34),2),0))))</f>
        <v/>
      </c>
      <c r="N34" s="5">
        <f>IF($A34="","",IF($L34&lt;&gt;"","",IF($J34&lt;&gt;"Active",0,IF(AND((YEAR(N$3)-YEAR($F34))*12+MONTH(N$3)-MONTH($F34)&gt;=0,MOD((YEAR(N$3)-YEAR($F34))*12+MONTH(N$3)-MONTH($F34),$D34)=0),ROUND($E34*IF(EDATE($F34,(YEAR(N$3)-YEAR($F34))*12+MONTH(N$3)-MONTH($F34))&lt;$G34,1,$I34),2),0))))</f>
        <v/>
      </c>
      <c r="O34" s="5">
        <f>IF($A34="","",IF($L34&lt;&gt;"","",IF($J34&lt;&gt;"Active",0,IF(AND((YEAR(O$3)-YEAR($F34))*12+MONTH(O$3)-MONTH($F34)&gt;=0,MOD((YEAR(O$3)-YEAR($F34))*12+MONTH(O$3)-MONTH($F34),$D34)=0),ROUND($E34*IF(EDATE($F34,(YEAR(O$3)-YEAR($F34))*12+MONTH(O$3)-MONTH($F34))&lt;$G34,1,$I34),2),0))))</f>
        <v/>
      </c>
      <c r="P34" s="5">
        <f>IF($A34="","",IF($L34&lt;&gt;"","",IF($J34&lt;&gt;"Active",0,IF(AND((YEAR(P$3)-YEAR($F34))*12+MONTH(P$3)-MONTH($F34)&gt;=0,MOD((YEAR(P$3)-YEAR($F34))*12+MONTH(P$3)-MONTH($F34),$D34)=0),ROUND($E34*IF(EDATE($F34,(YEAR(P$3)-YEAR($F34))*12+MONTH(P$3)-MONTH($F34))&lt;$G34,1,$I34),2),0))))</f>
        <v/>
      </c>
      <c r="Q34" s="5">
        <f>IF($A34="","",IF($L34&lt;&gt;"","",IF($J34&lt;&gt;"Active",0,IF(AND((YEAR(Q$3)-YEAR($F34))*12+MONTH(Q$3)-MONTH($F34)&gt;=0,MOD((YEAR(Q$3)-YEAR($F34))*12+MONTH(Q$3)-MONTH($F34),$D34)=0),ROUND($E34*IF(EDATE($F34,(YEAR(Q$3)-YEAR($F34))*12+MONTH(Q$3)-MONTH($F34))&lt;$G34,1,$I34),2),0))))</f>
        <v/>
      </c>
      <c r="R34" s="5">
        <f>IF($A34="","",IF($L34&lt;&gt;"","",IF($J34&lt;&gt;"Active",0,IF(AND((YEAR(R$3)-YEAR($F34))*12+MONTH(R$3)-MONTH($F34)&gt;=0,MOD((YEAR(R$3)-YEAR($F34))*12+MONTH(R$3)-MONTH($F34),$D34)=0),ROUND($E34*IF(EDATE($F34,(YEAR(R$3)-YEAR($F34))*12+MONTH(R$3)-MONTH($F34))&lt;$G34,1,$I34),2),0))))</f>
        <v/>
      </c>
      <c r="S34" s="5">
        <f>IF($A34="","",IF($L34&lt;&gt;"","",IF($J34&lt;&gt;"Active",0,IF(AND((YEAR(S$3)-YEAR($F34))*12+MONTH(S$3)-MONTH($F34)&gt;=0,MOD((YEAR(S$3)-YEAR($F34))*12+MONTH(S$3)-MONTH($F34),$D34)=0),ROUND($E34*IF(EDATE($F34,(YEAR(S$3)-YEAR($F34))*12+MONTH(S$3)-MONTH($F34))&lt;$G34,1,$I34),2),0))))</f>
        <v/>
      </c>
      <c r="T34" s="5">
        <f>IF($A34="","",IF($L34&lt;&gt;"","",IF($J34&lt;&gt;"Active",0,IF(AND((YEAR(T$3)-YEAR($F34))*12+MONTH(T$3)-MONTH($F34)&gt;=0,MOD((YEAR(T$3)-YEAR($F34))*12+MONTH(T$3)-MONTH($F34),$D34)=0),ROUND($E34*IF(EDATE($F34,(YEAR(T$3)-YEAR($F34))*12+MONTH(T$3)-MONTH($F34))&lt;$G34,1,$I34),2),0))))</f>
        <v/>
      </c>
      <c r="U34" s="5">
        <f>IF($A34="","",IF($L34&lt;&gt;"","",IF($J34&lt;&gt;"Active",0,IF(AND((YEAR(U$3)-YEAR($F34))*12+MONTH(U$3)-MONTH($F34)&gt;=0,MOD((YEAR(U$3)-YEAR($F34))*12+MONTH(U$3)-MONTH($F34),$D34)=0),ROUND($E34*IF(EDATE($F34,(YEAR(U$3)-YEAR($F34))*12+MONTH(U$3)-MONTH($F34))&lt;$G34,1,$I34),2),0))))</f>
        <v/>
      </c>
      <c r="V34" s="5">
        <f>IF($A34="","",IF($L34&lt;&gt;"","",IF($J34&lt;&gt;"Active",0,IF(AND((YEAR(V$3)-YEAR($F34))*12+MONTH(V$3)-MONTH($F34)&gt;=0,MOD((YEAR(V$3)-YEAR($F34))*12+MONTH(V$3)-MONTH($F34),$D34)=0),ROUND($E34*IF(EDATE($F34,(YEAR(V$3)-YEAR($F34))*12+MONTH(V$3)-MONTH($F34))&lt;$G34,1,$I34),2),0))))</f>
        <v/>
      </c>
      <c r="W34" s="5">
        <f>IF($A34="","",IF($L34&lt;&gt;"","",IF($J34&lt;&gt;"Active",0,IF(AND((YEAR(W$3)-YEAR($F34))*12+MONTH(W$3)-MONTH($F34)&gt;=0,MOD((YEAR(W$3)-YEAR($F34))*12+MONTH(W$3)-MONTH($F34),$D34)=0),ROUND($E34*IF(EDATE($F34,(YEAR(W$3)-YEAR($F34))*12+MONTH(W$3)-MONTH($F34))&lt;$G34,1,$I34),2),0))))</f>
        <v/>
      </c>
      <c r="X34" s="5">
        <f>IF($A34="","",IF($L34&lt;&gt;"","",IF($J34&lt;&gt;"Active",0,IF(AND((YEAR(X$3)-YEAR($F34))*12+MONTH(X$3)-MONTH($F34)&gt;=0,MOD((YEAR(X$3)-YEAR($F34))*12+MONTH(X$3)-MONTH($F34),$D34)=0),ROUND($E34*IF(EDATE($F34,(YEAR(X$3)-YEAR($F34))*12+MONTH(X$3)-MONTH($F34))&lt;$G34,1,$I34),2),0))))</f>
        <v/>
      </c>
      <c r="Y34" s="5">
        <f>IF($A34="","",IF($L34&lt;&gt;"","",IF($J34&lt;&gt;"Active",0,$E34*SUMPRODUCT(--(((YEAR($M$3:$X$3)-YEAR($F34))*12+MONTH($M$3:$X$3)-MONTH($F34))&gt;=0),--(MOD((YEAR($M$3:$X$3)-YEAR($F34))*12+MONTH($M$3:$X$3)-MONTH($F34),$D34)=0)))))</f>
        <v/>
      </c>
      <c r="Z34" s="5">
        <f>IF(A34="","",IF(L34&lt;&gt;"","",SUM(M34:X34)))</f>
        <v/>
      </c>
      <c r="AA34" s="5">
        <f>IF(A34="","",IF(OR(Y34="",Z34=""),"",Y34-Z34))</f>
        <v/>
      </c>
    </row>
    <row r="35" ht="22" customHeight="1">
      <c r="A35" s="33" t="n"/>
      <c r="B35" s="34" t="n"/>
      <c r="C35" s="34" t="n"/>
      <c r="D35" s="35">
        <f>IF(A35="","",IFERROR(VLOOKUP(C35,Assumptions!$A$12:$B$16,2,FALSE),""))</f>
        <v/>
      </c>
      <c r="E35" s="36" t="n"/>
      <c r="F35" s="37" t="n"/>
      <c r="G35" s="37" t="n"/>
      <c r="H35" s="38" t="n"/>
      <c r="I35" s="39">
        <f>IF(A35="","",IF(H35="",Assumptions!$B$5,H35))</f>
        <v/>
      </c>
      <c r="J35" s="34" t="n"/>
      <c r="K35" s="40">
        <f>IF(A35="","",IF(OR(L35&lt;&gt;"",J35&lt;&gt;"Active"),"",IF(G35&lt;Assumptions!$B$2,"Renewal overdue"&amp;IF(I35&lt;Assumptions!$B$7,", low retention",""),IF(G35&lt;=Assumptions!$B$2+Assumptions!$B$6,"Renewal due soon"&amp;IF(I35&lt;Assumptions!$B$7,", low retention",""),IF(I35&lt;Assumptions!$B$7,"Low retention","")))))</f>
        <v/>
      </c>
      <c r="L35" s="40">
        <f>IF(A35="","",IF(Assumptions!$B$8&lt;&gt;"Ready","Review assumptions",IF(COUNTIF($A$5:$A$104,A35)&gt;1,"Duplicate contract ID",IF(OR(B35="",C35="",E35="",F35="",G35="",J35=""),"Missing required input",IF(D35="","Frequency not recognized",IF(OR(E35&lt;=0,AND(H35&lt;&gt;"",OR(H35&lt;0,H35&gt;1))),"Check amount or retention",IF(OR(F35&lt;Assumptions!$B$2,F35&gt;EOMONTH(Assumptions!$B$3,11)),"Next service date is outside allowed range","")))))))</f>
        <v/>
      </c>
      <c r="M35" s="5">
        <f>IF($A35="","",IF($L35&lt;&gt;"","",IF($J35&lt;&gt;"Active",0,IF(AND((YEAR(M$3)-YEAR($F35))*12+MONTH(M$3)-MONTH($F35)&gt;=0,MOD((YEAR(M$3)-YEAR($F35))*12+MONTH(M$3)-MONTH($F35),$D35)=0),ROUND($E35*IF(EDATE($F35,(YEAR(M$3)-YEAR($F35))*12+MONTH(M$3)-MONTH($F35))&lt;$G35,1,$I35),2),0))))</f>
        <v/>
      </c>
      <c r="N35" s="5">
        <f>IF($A35="","",IF($L35&lt;&gt;"","",IF($J35&lt;&gt;"Active",0,IF(AND((YEAR(N$3)-YEAR($F35))*12+MONTH(N$3)-MONTH($F35)&gt;=0,MOD((YEAR(N$3)-YEAR($F35))*12+MONTH(N$3)-MONTH($F35),$D35)=0),ROUND($E35*IF(EDATE($F35,(YEAR(N$3)-YEAR($F35))*12+MONTH(N$3)-MONTH($F35))&lt;$G35,1,$I35),2),0))))</f>
        <v/>
      </c>
      <c r="O35" s="5">
        <f>IF($A35="","",IF($L35&lt;&gt;"","",IF($J35&lt;&gt;"Active",0,IF(AND((YEAR(O$3)-YEAR($F35))*12+MONTH(O$3)-MONTH($F35)&gt;=0,MOD((YEAR(O$3)-YEAR($F35))*12+MONTH(O$3)-MONTH($F35),$D35)=0),ROUND($E35*IF(EDATE($F35,(YEAR(O$3)-YEAR($F35))*12+MONTH(O$3)-MONTH($F35))&lt;$G35,1,$I35),2),0))))</f>
        <v/>
      </c>
      <c r="P35" s="5">
        <f>IF($A35="","",IF($L35&lt;&gt;"","",IF($J35&lt;&gt;"Active",0,IF(AND((YEAR(P$3)-YEAR($F35))*12+MONTH(P$3)-MONTH($F35)&gt;=0,MOD((YEAR(P$3)-YEAR($F35))*12+MONTH(P$3)-MONTH($F35),$D35)=0),ROUND($E35*IF(EDATE($F35,(YEAR(P$3)-YEAR($F35))*12+MONTH(P$3)-MONTH($F35))&lt;$G35,1,$I35),2),0))))</f>
        <v/>
      </c>
      <c r="Q35" s="5">
        <f>IF($A35="","",IF($L35&lt;&gt;"","",IF($J35&lt;&gt;"Active",0,IF(AND((YEAR(Q$3)-YEAR($F35))*12+MONTH(Q$3)-MONTH($F35)&gt;=0,MOD((YEAR(Q$3)-YEAR($F35))*12+MONTH(Q$3)-MONTH($F35),$D35)=0),ROUND($E35*IF(EDATE($F35,(YEAR(Q$3)-YEAR($F35))*12+MONTH(Q$3)-MONTH($F35))&lt;$G35,1,$I35),2),0))))</f>
        <v/>
      </c>
      <c r="R35" s="5">
        <f>IF($A35="","",IF($L35&lt;&gt;"","",IF($J35&lt;&gt;"Active",0,IF(AND((YEAR(R$3)-YEAR($F35))*12+MONTH(R$3)-MONTH($F35)&gt;=0,MOD((YEAR(R$3)-YEAR($F35))*12+MONTH(R$3)-MONTH($F35),$D35)=0),ROUND($E35*IF(EDATE($F35,(YEAR(R$3)-YEAR($F35))*12+MONTH(R$3)-MONTH($F35))&lt;$G35,1,$I35),2),0))))</f>
        <v/>
      </c>
      <c r="S35" s="5">
        <f>IF($A35="","",IF($L35&lt;&gt;"","",IF($J35&lt;&gt;"Active",0,IF(AND((YEAR(S$3)-YEAR($F35))*12+MONTH(S$3)-MONTH($F35)&gt;=0,MOD((YEAR(S$3)-YEAR($F35))*12+MONTH(S$3)-MONTH($F35),$D35)=0),ROUND($E35*IF(EDATE($F35,(YEAR(S$3)-YEAR($F35))*12+MONTH(S$3)-MONTH($F35))&lt;$G35,1,$I35),2),0))))</f>
        <v/>
      </c>
      <c r="T35" s="5">
        <f>IF($A35="","",IF($L35&lt;&gt;"","",IF($J35&lt;&gt;"Active",0,IF(AND((YEAR(T$3)-YEAR($F35))*12+MONTH(T$3)-MONTH($F35)&gt;=0,MOD((YEAR(T$3)-YEAR($F35))*12+MONTH(T$3)-MONTH($F35),$D35)=0),ROUND($E35*IF(EDATE($F35,(YEAR(T$3)-YEAR($F35))*12+MONTH(T$3)-MONTH($F35))&lt;$G35,1,$I35),2),0))))</f>
        <v/>
      </c>
      <c r="U35" s="5">
        <f>IF($A35="","",IF($L35&lt;&gt;"","",IF($J35&lt;&gt;"Active",0,IF(AND((YEAR(U$3)-YEAR($F35))*12+MONTH(U$3)-MONTH($F35)&gt;=0,MOD((YEAR(U$3)-YEAR($F35))*12+MONTH(U$3)-MONTH($F35),$D35)=0),ROUND($E35*IF(EDATE($F35,(YEAR(U$3)-YEAR($F35))*12+MONTH(U$3)-MONTH($F35))&lt;$G35,1,$I35),2),0))))</f>
        <v/>
      </c>
      <c r="V35" s="5">
        <f>IF($A35="","",IF($L35&lt;&gt;"","",IF($J35&lt;&gt;"Active",0,IF(AND((YEAR(V$3)-YEAR($F35))*12+MONTH(V$3)-MONTH($F35)&gt;=0,MOD((YEAR(V$3)-YEAR($F35))*12+MONTH(V$3)-MONTH($F35),$D35)=0),ROUND($E35*IF(EDATE($F35,(YEAR(V$3)-YEAR($F35))*12+MONTH(V$3)-MONTH($F35))&lt;$G35,1,$I35),2),0))))</f>
        <v/>
      </c>
      <c r="W35" s="5">
        <f>IF($A35="","",IF($L35&lt;&gt;"","",IF($J35&lt;&gt;"Active",0,IF(AND((YEAR(W$3)-YEAR($F35))*12+MONTH(W$3)-MONTH($F35)&gt;=0,MOD((YEAR(W$3)-YEAR($F35))*12+MONTH(W$3)-MONTH($F35),$D35)=0),ROUND($E35*IF(EDATE($F35,(YEAR(W$3)-YEAR($F35))*12+MONTH(W$3)-MONTH($F35))&lt;$G35,1,$I35),2),0))))</f>
        <v/>
      </c>
      <c r="X35" s="5">
        <f>IF($A35="","",IF($L35&lt;&gt;"","",IF($J35&lt;&gt;"Active",0,IF(AND((YEAR(X$3)-YEAR($F35))*12+MONTH(X$3)-MONTH($F35)&gt;=0,MOD((YEAR(X$3)-YEAR($F35))*12+MONTH(X$3)-MONTH($F35),$D35)=0),ROUND($E35*IF(EDATE($F35,(YEAR(X$3)-YEAR($F35))*12+MONTH(X$3)-MONTH($F35))&lt;$G35,1,$I35),2),0))))</f>
        <v/>
      </c>
      <c r="Y35" s="5">
        <f>IF($A35="","",IF($L35&lt;&gt;"","",IF($J35&lt;&gt;"Active",0,$E35*SUMPRODUCT(--(((YEAR($M$3:$X$3)-YEAR($F35))*12+MONTH($M$3:$X$3)-MONTH($F35))&gt;=0),--(MOD((YEAR($M$3:$X$3)-YEAR($F35))*12+MONTH($M$3:$X$3)-MONTH($F35),$D35)=0)))))</f>
        <v/>
      </c>
      <c r="Z35" s="5">
        <f>IF(A35="","",IF(L35&lt;&gt;"","",SUM(M35:X35)))</f>
        <v/>
      </c>
      <c r="AA35" s="5">
        <f>IF(A35="","",IF(OR(Y35="",Z35=""),"",Y35-Z35))</f>
        <v/>
      </c>
    </row>
    <row r="36" ht="22" customHeight="1">
      <c r="A36" s="33" t="n"/>
      <c r="B36" s="34" t="n"/>
      <c r="C36" s="34" t="n"/>
      <c r="D36" s="35">
        <f>IF(A36="","",IFERROR(VLOOKUP(C36,Assumptions!$A$12:$B$16,2,FALSE),""))</f>
        <v/>
      </c>
      <c r="E36" s="36" t="n"/>
      <c r="F36" s="37" t="n"/>
      <c r="G36" s="37" t="n"/>
      <c r="H36" s="38" t="n"/>
      <c r="I36" s="39">
        <f>IF(A36="","",IF(H36="",Assumptions!$B$5,H36))</f>
        <v/>
      </c>
      <c r="J36" s="34" t="n"/>
      <c r="K36" s="40">
        <f>IF(A36="","",IF(OR(L36&lt;&gt;"",J36&lt;&gt;"Active"),"",IF(G36&lt;Assumptions!$B$2,"Renewal overdue"&amp;IF(I36&lt;Assumptions!$B$7,", low retention",""),IF(G36&lt;=Assumptions!$B$2+Assumptions!$B$6,"Renewal due soon"&amp;IF(I36&lt;Assumptions!$B$7,", low retention",""),IF(I36&lt;Assumptions!$B$7,"Low retention","")))))</f>
        <v/>
      </c>
      <c r="L36" s="40">
        <f>IF(A36="","",IF(Assumptions!$B$8&lt;&gt;"Ready","Review assumptions",IF(COUNTIF($A$5:$A$104,A36)&gt;1,"Duplicate contract ID",IF(OR(B36="",C36="",E36="",F36="",G36="",J36=""),"Missing required input",IF(D36="","Frequency not recognized",IF(OR(E36&lt;=0,AND(H36&lt;&gt;"",OR(H36&lt;0,H36&gt;1))),"Check amount or retention",IF(OR(F36&lt;Assumptions!$B$2,F36&gt;EOMONTH(Assumptions!$B$3,11)),"Next service date is outside allowed range","")))))))</f>
        <v/>
      </c>
      <c r="M36" s="5">
        <f>IF($A36="","",IF($L36&lt;&gt;"","",IF($J36&lt;&gt;"Active",0,IF(AND((YEAR(M$3)-YEAR($F36))*12+MONTH(M$3)-MONTH($F36)&gt;=0,MOD((YEAR(M$3)-YEAR($F36))*12+MONTH(M$3)-MONTH($F36),$D36)=0),ROUND($E36*IF(EDATE($F36,(YEAR(M$3)-YEAR($F36))*12+MONTH(M$3)-MONTH($F36))&lt;$G36,1,$I36),2),0))))</f>
        <v/>
      </c>
      <c r="N36" s="5">
        <f>IF($A36="","",IF($L36&lt;&gt;"","",IF($J36&lt;&gt;"Active",0,IF(AND((YEAR(N$3)-YEAR($F36))*12+MONTH(N$3)-MONTH($F36)&gt;=0,MOD((YEAR(N$3)-YEAR($F36))*12+MONTH(N$3)-MONTH($F36),$D36)=0),ROUND($E36*IF(EDATE($F36,(YEAR(N$3)-YEAR($F36))*12+MONTH(N$3)-MONTH($F36))&lt;$G36,1,$I36),2),0))))</f>
        <v/>
      </c>
      <c r="O36" s="5">
        <f>IF($A36="","",IF($L36&lt;&gt;"","",IF($J36&lt;&gt;"Active",0,IF(AND((YEAR(O$3)-YEAR($F36))*12+MONTH(O$3)-MONTH($F36)&gt;=0,MOD((YEAR(O$3)-YEAR($F36))*12+MONTH(O$3)-MONTH($F36),$D36)=0),ROUND($E36*IF(EDATE($F36,(YEAR(O$3)-YEAR($F36))*12+MONTH(O$3)-MONTH($F36))&lt;$G36,1,$I36),2),0))))</f>
        <v/>
      </c>
      <c r="P36" s="5">
        <f>IF($A36="","",IF($L36&lt;&gt;"","",IF($J36&lt;&gt;"Active",0,IF(AND((YEAR(P$3)-YEAR($F36))*12+MONTH(P$3)-MONTH($F36)&gt;=0,MOD((YEAR(P$3)-YEAR($F36))*12+MONTH(P$3)-MONTH($F36),$D36)=0),ROUND($E36*IF(EDATE($F36,(YEAR(P$3)-YEAR($F36))*12+MONTH(P$3)-MONTH($F36))&lt;$G36,1,$I36),2),0))))</f>
        <v/>
      </c>
      <c r="Q36" s="5">
        <f>IF($A36="","",IF($L36&lt;&gt;"","",IF($J36&lt;&gt;"Active",0,IF(AND((YEAR(Q$3)-YEAR($F36))*12+MONTH(Q$3)-MONTH($F36)&gt;=0,MOD((YEAR(Q$3)-YEAR($F36))*12+MONTH(Q$3)-MONTH($F36),$D36)=0),ROUND($E36*IF(EDATE($F36,(YEAR(Q$3)-YEAR($F36))*12+MONTH(Q$3)-MONTH($F36))&lt;$G36,1,$I36),2),0))))</f>
        <v/>
      </c>
      <c r="R36" s="5">
        <f>IF($A36="","",IF($L36&lt;&gt;"","",IF($J36&lt;&gt;"Active",0,IF(AND((YEAR(R$3)-YEAR($F36))*12+MONTH(R$3)-MONTH($F36)&gt;=0,MOD((YEAR(R$3)-YEAR($F36))*12+MONTH(R$3)-MONTH($F36),$D36)=0),ROUND($E36*IF(EDATE($F36,(YEAR(R$3)-YEAR($F36))*12+MONTH(R$3)-MONTH($F36))&lt;$G36,1,$I36),2),0))))</f>
        <v/>
      </c>
      <c r="S36" s="5">
        <f>IF($A36="","",IF($L36&lt;&gt;"","",IF($J36&lt;&gt;"Active",0,IF(AND((YEAR(S$3)-YEAR($F36))*12+MONTH(S$3)-MONTH($F36)&gt;=0,MOD((YEAR(S$3)-YEAR($F36))*12+MONTH(S$3)-MONTH($F36),$D36)=0),ROUND($E36*IF(EDATE($F36,(YEAR(S$3)-YEAR($F36))*12+MONTH(S$3)-MONTH($F36))&lt;$G36,1,$I36),2),0))))</f>
        <v/>
      </c>
      <c r="T36" s="5">
        <f>IF($A36="","",IF($L36&lt;&gt;"","",IF($J36&lt;&gt;"Active",0,IF(AND((YEAR(T$3)-YEAR($F36))*12+MONTH(T$3)-MONTH($F36)&gt;=0,MOD((YEAR(T$3)-YEAR($F36))*12+MONTH(T$3)-MONTH($F36),$D36)=0),ROUND($E36*IF(EDATE($F36,(YEAR(T$3)-YEAR($F36))*12+MONTH(T$3)-MONTH($F36))&lt;$G36,1,$I36),2),0))))</f>
        <v/>
      </c>
      <c r="U36" s="5">
        <f>IF($A36="","",IF($L36&lt;&gt;"","",IF($J36&lt;&gt;"Active",0,IF(AND((YEAR(U$3)-YEAR($F36))*12+MONTH(U$3)-MONTH($F36)&gt;=0,MOD((YEAR(U$3)-YEAR($F36))*12+MONTH(U$3)-MONTH($F36),$D36)=0),ROUND($E36*IF(EDATE($F36,(YEAR(U$3)-YEAR($F36))*12+MONTH(U$3)-MONTH($F36))&lt;$G36,1,$I36),2),0))))</f>
        <v/>
      </c>
      <c r="V36" s="5">
        <f>IF($A36="","",IF($L36&lt;&gt;"","",IF($J36&lt;&gt;"Active",0,IF(AND((YEAR(V$3)-YEAR($F36))*12+MONTH(V$3)-MONTH($F36)&gt;=0,MOD((YEAR(V$3)-YEAR($F36))*12+MONTH(V$3)-MONTH($F36),$D36)=0),ROUND($E36*IF(EDATE($F36,(YEAR(V$3)-YEAR($F36))*12+MONTH(V$3)-MONTH($F36))&lt;$G36,1,$I36),2),0))))</f>
        <v/>
      </c>
      <c r="W36" s="5">
        <f>IF($A36="","",IF($L36&lt;&gt;"","",IF($J36&lt;&gt;"Active",0,IF(AND((YEAR(W$3)-YEAR($F36))*12+MONTH(W$3)-MONTH($F36)&gt;=0,MOD((YEAR(W$3)-YEAR($F36))*12+MONTH(W$3)-MONTH($F36),$D36)=0),ROUND($E36*IF(EDATE($F36,(YEAR(W$3)-YEAR($F36))*12+MONTH(W$3)-MONTH($F36))&lt;$G36,1,$I36),2),0))))</f>
        <v/>
      </c>
      <c r="X36" s="5">
        <f>IF($A36="","",IF($L36&lt;&gt;"","",IF($J36&lt;&gt;"Active",0,IF(AND((YEAR(X$3)-YEAR($F36))*12+MONTH(X$3)-MONTH($F36)&gt;=0,MOD((YEAR(X$3)-YEAR($F36))*12+MONTH(X$3)-MONTH($F36),$D36)=0),ROUND($E36*IF(EDATE($F36,(YEAR(X$3)-YEAR($F36))*12+MONTH(X$3)-MONTH($F36))&lt;$G36,1,$I36),2),0))))</f>
        <v/>
      </c>
      <c r="Y36" s="5">
        <f>IF($A36="","",IF($L36&lt;&gt;"","",IF($J36&lt;&gt;"Active",0,$E36*SUMPRODUCT(--(((YEAR($M$3:$X$3)-YEAR($F36))*12+MONTH($M$3:$X$3)-MONTH($F36))&gt;=0),--(MOD((YEAR($M$3:$X$3)-YEAR($F36))*12+MONTH($M$3:$X$3)-MONTH($F36),$D36)=0)))))</f>
        <v/>
      </c>
      <c r="Z36" s="5">
        <f>IF(A36="","",IF(L36&lt;&gt;"","",SUM(M36:X36)))</f>
        <v/>
      </c>
      <c r="AA36" s="5">
        <f>IF(A36="","",IF(OR(Y36="",Z36=""),"",Y36-Z36))</f>
        <v/>
      </c>
    </row>
    <row r="37" ht="22" customHeight="1">
      <c r="A37" s="33" t="n"/>
      <c r="B37" s="34" t="n"/>
      <c r="C37" s="34" t="n"/>
      <c r="D37" s="35">
        <f>IF(A37="","",IFERROR(VLOOKUP(C37,Assumptions!$A$12:$B$16,2,FALSE),""))</f>
        <v/>
      </c>
      <c r="E37" s="36" t="n"/>
      <c r="F37" s="37" t="n"/>
      <c r="G37" s="37" t="n"/>
      <c r="H37" s="38" t="n"/>
      <c r="I37" s="39">
        <f>IF(A37="","",IF(H37="",Assumptions!$B$5,H37))</f>
        <v/>
      </c>
      <c r="J37" s="34" t="n"/>
      <c r="K37" s="40">
        <f>IF(A37="","",IF(OR(L37&lt;&gt;"",J37&lt;&gt;"Active"),"",IF(G37&lt;Assumptions!$B$2,"Renewal overdue"&amp;IF(I37&lt;Assumptions!$B$7,", low retention",""),IF(G37&lt;=Assumptions!$B$2+Assumptions!$B$6,"Renewal due soon"&amp;IF(I37&lt;Assumptions!$B$7,", low retention",""),IF(I37&lt;Assumptions!$B$7,"Low retention","")))))</f>
        <v/>
      </c>
      <c r="L37" s="40">
        <f>IF(A37="","",IF(Assumptions!$B$8&lt;&gt;"Ready","Review assumptions",IF(COUNTIF($A$5:$A$104,A37)&gt;1,"Duplicate contract ID",IF(OR(B37="",C37="",E37="",F37="",G37="",J37=""),"Missing required input",IF(D37="","Frequency not recognized",IF(OR(E37&lt;=0,AND(H37&lt;&gt;"",OR(H37&lt;0,H37&gt;1))),"Check amount or retention",IF(OR(F37&lt;Assumptions!$B$2,F37&gt;EOMONTH(Assumptions!$B$3,11)),"Next service date is outside allowed range","")))))))</f>
        <v/>
      </c>
      <c r="M37" s="5">
        <f>IF($A37="","",IF($L37&lt;&gt;"","",IF($J37&lt;&gt;"Active",0,IF(AND((YEAR(M$3)-YEAR($F37))*12+MONTH(M$3)-MONTH($F37)&gt;=0,MOD((YEAR(M$3)-YEAR($F37))*12+MONTH(M$3)-MONTH($F37),$D37)=0),ROUND($E37*IF(EDATE($F37,(YEAR(M$3)-YEAR($F37))*12+MONTH(M$3)-MONTH($F37))&lt;$G37,1,$I37),2),0))))</f>
        <v/>
      </c>
      <c r="N37" s="5">
        <f>IF($A37="","",IF($L37&lt;&gt;"","",IF($J37&lt;&gt;"Active",0,IF(AND((YEAR(N$3)-YEAR($F37))*12+MONTH(N$3)-MONTH($F37)&gt;=0,MOD((YEAR(N$3)-YEAR($F37))*12+MONTH(N$3)-MONTH($F37),$D37)=0),ROUND($E37*IF(EDATE($F37,(YEAR(N$3)-YEAR($F37))*12+MONTH(N$3)-MONTH($F37))&lt;$G37,1,$I37),2),0))))</f>
        <v/>
      </c>
      <c r="O37" s="5">
        <f>IF($A37="","",IF($L37&lt;&gt;"","",IF($J37&lt;&gt;"Active",0,IF(AND((YEAR(O$3)-YEAR($F37))*12+MONTH(O$3)-MONTH($F37)&gt;=0,MOD((YEAR(O$3)-YEAR($F37))*12+MONTH(O$3)-MONTH($F37),$D37)=0),ROUND($E37*IF(EDATE($F37,(YEAR(O$3)-YEAR($F37))*12+MONTH(O$3)-MONTH($F37))&lt;$G37,1,$I37),2),0))))</f>
        <v/>
      </c>
      <c r="P37" s="5">
        <f>IF($A37="","",IF($L37&lt;&gt;"","",IF($J37&lt;&gt;"Active",0,IF(AND((YEAR(P$3)-YEAR($F37))*12+MONTH(P$3)-MONTH($F37)&gt;=0,MOD((YEAR(P$3)-YEAR($F37))*12+MONTH(P$3)-MONTH($F37),$D37)=0),ROUND($E37*IF(EDATE($F37,(YEAR(P$3)-YEAR($F37))*12+MONTH(P$3)-MONTH($F37))&lt;$G37,1,$I37),2),0))))</f>
        <v/>
      </c>
      <c r="Q37" s="5">
        <f>IF($A37="","",IF($L37&lt;&gt;"","",IF($J37&lt;&gt;"Active",0,IF(AND((YEAR(Q$3)-YEAR($F37))*12+MONTH(Q$3)-MONTH($F37)&gt;=0,MOD((YEAR(Q$3)-YEAR($F37))*12+MONTH(Q$3)-MONTH($F37),$D37)=0),ROUND($E37*IF(EDATE($F37,(YEAR(Q$3)-YEAR($F37))*12+MONTH(Q$3)-MONTH($F37))&lt;$G37,1,$I37),2),0))))</f>
        <v/>
      </c>
      <c r="R37" s="5">
        <f>IF($A37="","",IF($L37&lt;&gt;"","",IF($J37&lt;&gt;"Active",0,IF(AND((YEAR(R$3)-YEAR($F37))*12+MONTH(R$3)-MONTH($F37)&gt;=0,MOD((YEAR(R$3)-YEAR($F37))*12+MONTH(R$3)-MONTH($F37),$D37)=0),ROUND($E37*IF(EDATE($F37,(YEAR(R$3)-YEAR($F37))*12+MONTH(R$3)-MONTH($F37))&lt;$G37,1,$I37),2),0))))</f>
        <v/>
      </c>
      <c r="S37" s="5">
        <f>IF($A37="","",IF($L37&lt;&gt;"","",IF($J37&lt;&gt;"Active",0,IF(AND((YEAR(S$3)-YEAR($F37))*12+MONTH(S$3)-MONTH($F37)&gt;=0,MOD((YEAR(S$3)-YEAR($F37))*12+MONTH(S$3)-MONTH($F37),$D37)=0),ROUND($E37*IF(EDATE($F37,(YEAR(S$3)-YEAR($F37))*12+MONTH(S$3)-MONTH($F37))&lt;$G37,1,$I37),2),0))))</f>
        <v/>
      </c>
      <c r="T37" s="5">
        <f>IF($A37="","",IF($L37&lt;&gt;"","",IF($J37&lt;&gt;"Active",0,IF(AND((YEAR(T$3)-YEAR($F37))*12+MONTH(T$3)-MONTH($F37)&gt;=0,MOD((YEAR(T$3)-YEAR($F37))*12+MONTH(T$3)-MONTH($F37),$D37)=0),ROUND($E37*IF(EDATE($F37,(YEAR(T$3)-YEAR($F37))*12+MONTH(T$3)-MONTH($F37))&lt;$G37,1,$I37),2),0))))</f>
        <v/>
      </c>
      <c r="U37" s="5">
        <f>IF($A37="","",IF($L37&lt;&gt;"","",IF($J37&lt;&gt;"Active",0,IF(AND((YEAR(U$3)-YEAR($F37))*12+MONTH(U$3)-MONTH($F37)&gt;=0,MOD((YEAR(U$3)-YEAR($F37))*12+MONTH(U$3)-MONTH($F37),$D37)=0),ROUND($E37*IF(EDATE($F37,(YEAR(U$3)-YEAR($F37))*12+MONTH(U$3)-MONTH($F37))&lt;$G37,1,$I37),2),0))))</f>
        <v/>
      </c>
      <c r="V37" s="5">
        <f>IF($A37="","",IF($L37&lt;&gt;"","",IF($J37&lt;&gt;"Active",0,IF(AND((YEAR(V$3)-YEAR($F37))*12+MONTH(V$3)-MONTH($F37)&gt;=0,MOD((YEAR(V$3)-YEAR($F37))*12+MONTH(V$3)-MONTH($F37),$D37)=0),ROUND($E37*IF(EDATE($F37,(YEAR(V$3)-YEAR($F37))*12+MONTH(V$3)-MONTH($F37))&lt;$G37,1,$I37),2),0))))</f>
        <v/>
      </c>
      <c r="W37" s="5">
        <f>IF($A37="","",IF($L37&lt;&gt;"","",IF($J37&lt;&gt;"Active",0,IF(AND((YEAR(W$3)-YEAR($F37))*12+MONTH(W$3)-MONTH($F37)&gt;=0,MOD((YEAR(W$3)-YEAR($F37))*12+MONTH(W$3)-MONTH($F37),$D37)=0),ROUND($E37*IF(EDATE($F37,(YEAR(W$3)-YEAR($F37))*12+MONTH(W$3)-MONTH($F37))&lt;$G37,1,$I37),2),0))))</f>
        <v/>
      </c>
      <c r="X37" s="5">
        <f>IF($A37="","",IF($L37&lt;&gt;"","",IF($J37&lt;&gt;"Active",0,IF(AND((YEAR(X$3)-YEAR($F37))*12+MONTH(X$3)-MONTH($F37)&gt;=0,MOD((YEAR(X$3)-YEAR($F37))*12+MONTH(X$3)-MONTH($F37),$D37)=0),ROUND($E37*IF(EDATE($F37,(YEAR(X$3)-YEAR($F37))*12+MONTH(X$3)-MONTH($F37))&lt;$G37,1,$I37),2),0))))</f>
        <v/>
      </c>
      <c r="Y37" s="5">
        <f>IF($A37="","",IF($L37&lt;&gt;"","",IF($J37&lt;&gt;"Active",0,$E37*SUMPRODUCT(--(((YEAR($M$3:$X$3)-YEAR($F37))*12+MONTH($M$3:$X$3)-MONTH($F37))&gt;=0),--(MOD((YEAR($M$3:$X$3)-YEAR($F37))*12+MONTH($M$3:$X$3)-MONTH($F37),$D37)=0)))))</f>
        <v/>
      </c>
      <c r="Z37" s="5">
        <f>IF(A37="","",IF(L37&lt;&gt;"","",SUM(M37:X37)))</f>
        <v/>
      </c>
      <c r="AA37" s="5">
        <f>IF(A37="","",IF(OR(Y37="",Z37=""),"",Y37-Z37))</f>
        <v/>
      </c>
    </row>
    <row r="38" ht="22" customHeight="1">
      <c r="A38" s="33" t="n"/>
      <c r="B38" s="34" t="n"/>
      <c r="C38" s="34" t="n"/>
      <c r="D38" s="35">
        <f>IF(A38="","",IFERROR(VLOOKUP(C38,Assumptions!$A$12:$B$16,2,FALSE),""))</f>
        <v/>
      </c>
      <c r="E38" s="36" t="n"/>
      <c r="F38" s="37" t="n"/>
      <c r="G38" s="37" t="n"/>
      <c r="H38" s="38" t="n"/>
      <c r="I38" s="39">
        <f>IF(A38="","",IF(H38="",Assumptions!$B$5,H38))</f>
        <v/>
      </c>
      <c r="J38" s="34" t="n"/>
      <c r="K38" s="40">
        <f>IF(A38="","",IF(OR(L38&lt;&gt;"",J38&lt;&gt;"Active"),"",IF(G38&lt;Assumptions!$B$2,"Renewal overdue"&amp;IF(I38&lt;Assumptions!$B$7,", low retention",""),IF(G38&lt;=Assumptions!$B$2+Assumptions!$B$6,"Renewal due soon"&amp;IF(I38&lt;Assumptions!$B$7,", low retention",""),IF(I38&lt;Assumptions!$B$7,"Low retention","")))))</f>
        <v/>
      </c>
      <c r="L38" s="40">
        <f>IF(A38="","",IF(Assumptions!$B$8&lt;&gt;"Ready","Review assumptions",IF(COUNTIF($A$5:$A$104,A38)&gt;1,"Duplicate contract ID",IF(OR(B38="",C38="",E38="",F38="",G38="",J38=""),"Missing required input",IF(D38="","Frequency not recognized",IF(OR(E38&lt;=0,AND(H38&lt;&gt;"",OR(H38&lt;0,H38&gt;1))),"Check amount or retention",IF(OR(F38&lt;Assumptions!$B$2,F38&gt;EOMONTH(Assumptions!$B$3,11)),"Next service date is outside allowed range","")))))))</f>
        <v/>
      </c>
      <c r="M38" s="5">
        <f>IF($A38="","",IF($L38&lt;&gt;"","",IF($J38&lt;&gt;"Active",0,IF(AND((YEAR(M$3)-YEAR($F38))*12+MONTH(M$3)-MONTH($F38)&gt;=0,MOD((YEAR(M$3)-YEAR($F38))*12+MONTH(M$3)-MONTH($F38),$D38)=0),ROUND($E38*IF(EDATE($F38,(YEAR(M$3)-YEAR($F38))*12+MONTH(M$3)-MONTH($F38))&lt;$G38,1,$I38),2),0))))</f>
        <v/>
      </c>
      <c r="N38" s="5">
        <f>IF($A38="","",IF($L38&lt;&gt;"","",IF($J38&lt;&gt;"Active",0,IF(AND((YEAR(N$3)-YEAR($F38))*12+MONTH(N$3)-MONTH($F38)&gt;=0,MOD((YEAR(N$3)-YEAR($F38))*12+MONTH(N$3)-MONTH($F38),$D38)=0),ROUND($E38*IF(EDATE($F38,(YEAR(N$3)-YEAR($F38))*12+MONTH(N$3)-MONTH($F38))&lt;$G38,1,$I38),2),0))))</f>
        <v/>
      </c>
      <c r="O38" s="5">
        <f>IF($A38="","",IF($L38&lt;&gt;"","",IF($J38&lt;&gt;"Active",0,IF(AND((YEAR(O$3)-YEAR($F38))*12+MONTH(O$3)-MONTH($F38)&gt;=0,MOD((YEAR(O$3)-YEAR($F38))*12+MONTH(O$3)-MONTH($F38),$D38)=0),ROUND($E38*IF(EDATE($F38,(YEAR(O$3)-YEAR($F38))*12+MONTH(O$3)-MONTH($F38))&lt;$G38,1,$I38),2),0))))</f>
        <v/>
      </c>
      <c r="P38" s="5">
        <f>IF($A38="","",IF($L38&lt;&gt;"","",IF($J38&lt;&gt;"Active",0,IF(AND((YEAR(P$3)-YEAR($F38))*12+MONTH(P$3)-MONTH($F38)&gt;=0,MOD((YEAR(P$3)-YEAR($F38))*12+MONTH(P$3)-MONTH($F38),$D38)=0),ROUND($E38*IF(EDATE($F38,(YEAR(P$3)-YEAR($F38))*12+MONTH(P$3)-MONTH($F38))&lt;$G38,1,$I38),2),0))))</f>
        <v/>
      </c>
      <c r="Q38" s="5">
        <f>IF($A38="","",IF($L38&lt;&gt;"","",IF($J38&lt;&gt;"Active",0,IF(AND((YEAR(Q$3)-YEAR($F38))*12+MONTH(Q$3)-MONTH($F38)&gt;=0,MOD((YEAR(Q$3)-YEAR($F38))*12+MONTH(Q$3)-MONTH($F38),$D38)=0),ROUND($E38*IF(EDATE($F38,(YEAR(Q$3)-YEAR($F38))*12+MONTH(Q$3)-MONTH($F38))&lt;$G38,1,$I38),2),0))))</f>
        <v/>
      </c>
      <c r="R38" s="5">
        <f>IF($A38="","",IF($L38&lt;&gt;"","",IF($J38&lt;&gt;"Active",0,IF(AND((YEAR(R$3)-YEAR($F38))*12+MONTH(R$3)-MONTH($F38)&gt;=0,MOD((YEAR(R$3)-YEAR($F38))*12+MONTH(R$3)-MONTH($F38),$D38)=0),ROUND($E38*IF(EDATE($F38,(YEAR(R$3)-YEAR($F38))*12+MONTH(R$3)-MONTH($F38))&lt;$G38,1,$I38),2),0))))</f>
        <v/>
      </c>
      <c r="S38" s="5">
        <f>IF($A38="","",IF($L38&lt;&gt;"","",IF($J38&lt;&gt;"Active",0,IF(AND((YEAR(S$3)-YEAR($F38))*12+MONTH(S$3)-MONTH($F38)&gt;=0,MOD((YEAR(S$3)-YEAR($F38))*12+MONTH(S$3)-MONTH($F38),$D38)=0),ROUND($E38*IF(EDATE($F38,(YEAR(S$3)-YEAR($F38))*12+MONTH(S$3)-MONTH($F38))&lt;$G38,1,$I38),2),0))))</f>
        <v/>
      </c>
      <c r="T38" s="5">
        <f>IF($A38="","",IF($L38&lt;&gt;"","",IF($J38&lt;&gt;"Active",0,IF(AND((YEAR(T$3)-YEAR($F38))*12+MONTH(T$3)-MONTH($F38)&gt;=0,MOD((YEAR(T$3)-YEAR($F38))*12+MONTH(T$3)-MONTH($F38),$D38)=0),ROUND($E38*IF(EDATE($F38,(YEAR(T$3)-YEAR($F38))*12+MONTH(T$3)-MONTH($F38))&lt;$G38,1,$I38),2),0))))</f>
        <v/>
      </c>
      <c r="U38" s="5">
        <f>IF($A38="","",IF($L38&lt;&gt;"","",IF($J38&lt;&gt;"Active",0,IF(AND((YEAR(U$3)-YEAR($F38))*12+MONTH(U$3)-MONTH($F38)&gt;=0,MOD((YEAR(U$3)-YEAR($F38))*12+MONTH(U$3)-MONTH($F38),$D38)=0),ROUND($E38*IF(EDATE($F38,(YEAR(U$3)-YEAR($F38))*12+MONTH(U$3)-MONTH($F38))&lt;$G38,1,$I38),2),0))))</f>
        <v/>
      </c>
      <c r="V38" s="5">
        <f>IF($A38="","",IF($L38&lt;&gt;"","",IF($J38&lt;&gt;"Active",0,IF(AND((YEAR(V$3)-YEAR($F38))*12+MONTH(V$3)-MONTH($F38)&gt;=0,MOD((YEAR(V$3)-YEAR($F38))*12+MONTH(V$3)-MONTH($F38),$D38)=0),ROUND($E38*IF(EDATE($F38,(YEAR(V$3)-YEAR($F38))*12+MONTH(V$3)-MONTH($F38))&lt;$G38,1,$I38),2),0))))</f>
        <v/>
      </c>
      <c r="W38" s="5">
        <f>IF($A38="","",IF($L38&lt;&gt;"","",IF($J38&lt;&gt;"Active",0,IF(AND((YEAR(W$3)-YEAR($F38))*12+MONTH(W$3)-MONTH($F38)&gt;=0,MOD((YEAR(W$3)-YEAR($F38))*12+MONTH(W$3)-MONTH($F38),$D38)=0),ROUND($E38*IF(EDATE($F38,(YEAR(W$3)-YEAR($F38))*12+MONTH(W$3)-MONTH($F38))&lt;$G38,1,$I38),2),0))))</f>
        <v/>
      </c>
      <c r="X38" s="5">
        <f>IF($A38="","",IF($L38&lt;&gt;"","",IF($J38&lt;&gt;"Active",0,IF(AND((YEAR(X$3)-YEAR($F38))*12+MONTH(X$3)-MONTH($F38)&gt;=0,MOD((YEAR(X$3)-YEAR($F38))*12+MONTH(X$3)-MONTH($F38),$D38)=0),ROUND($E38*IF(EDATE($F38,(YEAR(X$3)-YEAR($F38))*12+MONTH(X$3)-MONTH($F38))&lt;$G38,1,$I38),2),0))))</f>
        <v/>
      </c>
      <c r="Y38" s="5">
        <f>IF($A38="","",IF($L38&lt;&gt;"","",IF($J38&lt;&gt;"Active",0,$E38*SUMPRODUCT(--(((YEAR($M$3:$X$3)-YEAR($F38))*12+MONTH($M$3:$X$3)-MONTH($F38))&gt;=0),--(MOD((YEAR($M$3:$X$3)-YEAR($F38))*12+MONTH($M$3:$X$3)-MONTH($F38),$D38)=0)))))</f>
        <v/>
      </c>
      <c r="Z38" s="5">
        <f>IF(A38="","",IF(L38&lt;&gt;"","",SUM(M38:X38)))</f>
        <v/>
      </c>
      <c r="AA38" s="5">
        <f>IF(A38="","",IF(OR(Y38="",Z38=""),"",Y38-Z38))</f>
        <v/>
      </c>
    </row>
    <row r="39" ht="22" customHeight="1">
      <c r="A39" s="33" t="n"/>
      <c r="B39" s="34" t="n"/>
      <c r="C39" s="34" t="n"/>
      <c r="D39" s="35">
        <f>IF(A39="","",IFERROR(VLOOKUP(C39,Assumptions!$A$12:$B$16,2,FALSE),""))</f>
        <v/>
      </c>
      <c r="E39" s="36" t="n"/>
      <c r="F39" s="37" t="n"/>
      <c r="G39" s="37" t="n"/>
      <c r="H39" s="38" t="n"/>
      <c r="I39" s="39">
        <f>IF(A39="","",IF(H39="",Assumptions!$B$5,H39))</f>
        <v/>
      </c>
      <c r="J39" s="34" t="n"/>
      <c r="K39" s="40">
        <f>IF(A39="","",IF(OR(L39&lt;&gt;"",J39&lt;&gt;"Active"),"",IF(G39&lt;Assumptions!$B$2,"Renewal overdue"&amp;IF(I39&lt;Assumptions!$B$7,", low retention",""),IF(G39&lt;=Assumptions!$B$2+Assumptions!$B$6,"Renewal due soon"&amp;IF(I39&lt;Assumptions!$B$7,", low retention",""),IF(I39&lt;Assumptions!$B$7,"Low retention","")))))</f>
        <v/>
      </c>
      <c r="L39" s="40">
        <f>IF(A39="","",IF(Assumptions!$B$8&lt;&gt;"Ready","Review assumptions",IF(COUNTIF($A$5:$A$104,A39)&gt;1,"Duplicate contract ID",IF(OR(B39="",C39="",E39="",F39="",G39="",J39=""),"Missing required input",IF(D39="","Frequency not recognized",IF(OR(E39&lt;=0,AND(H39&lt;&gt;"",OR(H39&lt;0,H39&gt;1))),"Check amount or retention",IF(OR(F39&lt;Assumptions!$B$2,F39&gt;EOMONTH(Assumptions!$B$3,11)),"Next service date is outside allowed range","")))))))</f>
        <v/>
      </c>
      <c r="M39" s="5">
        <f>IF($A39="","",IF($L39&lt;&gt;"","",IF($J39&lt;&gt;"Active",0,IF(AND((YEAR(M$3)-YEAR($F39))*12+MONTH(M$3)-MONTH($F39)&gt;=0,MOD((YEAR(M$3)-YEAR($F39))*12+MONTH(M$3)-MONTH($F39),$D39)=0),ROUND($E39*IF(EDATE($F39,(YEAR(M$3)-YEAR($F39))*12+MONTH(M$3)-MONTH($F39))&lt;$G39,1,$I39),2),0))))</f>
        <v/>
      </c>
      <c r="N39" s="5">
        <f>IF($A39="","",IF($L39&lt;&gt;"","",IF($J39&lt;&gt;"Active",0,IF(AND((YEAR(N$3)-YEAR($F39))*12+MONTH(N$3)-MONTH($F39)&gt;=0,MOD((YEAR(N$3)-YEAR($F39))*12+MONTH(N$3)-MONTH($F39),$D39)=0),ROUND($E39*IF(EDATE($F39,(YEAR(N$3)-YEAR($F39))*12+MONTH(N$3)-MONTH($F39))&lt;$G39,1,$I39),2),0))))</f>
        <v/>
      </c>
      <c r="O39" s="5">
        <f>IF($A39="","",IF($L39&lt;&gt;"","",IF($J39&lt;&gt;"Active",0,IF(AND((YEAR(O$3)-YEAR($F39))*12+MONTH(O$3)-MONTH($F39)&gt;=0,MOD((YEAR(O$3)-YEAR($F39))*12+MONTH(O$3)-MONTH($F39),$D39)=0),ROUND($E39*IF(EDATE($F39,(YEAR(O$3)-YEAR($F39))*12+MONTH(O$3)-MONTH($F39))&lt;$G39,1,$I39),2),0))))</f>
        <v/>
      </c>
      <c r="P39" s="5">
        <f>IF($A39="","",IF($L39&lt;&gt;"","",IF($J39&lt;&gt;"Active",0,IF(AND((YEAR(P$3)-YEAR($F39))*12+MONTH(P$3)-MONTH($F39)&gt;=0,MOD((YEAR(P$3)-YEAR($F39))*12+MONTH(P$3)-MONTH($F39),$D39)=0),ROUND($E39*IF(EDATE($F39,(YEAR(P$3)-YEAR($F39))*12+MONTH(P$3)-MONTH($F39))&lt;$G39,1,$I39),2),0))))</f>
        <v/>
      </c>
      <c r="Q39" s="5">
        <f>IF($A39="","",IF($L39&lt;&gt;"","",IF($J39&lt;&gt;"Active",0,IF(AND((YEAR(Q$3)-YEAR($F39))*12+MONTH(Q$3)-MONTH($F39)&gt;=0,MOD((YEAR(Q$3)-YEAR($F39))*12+MONTH(Q$3)-MONTH($F39),$D39)=0),ROUND($E39*IF(EDATE($F39,(YEAR(Q$3)-YEAR($F39))*12+MONTH(Q$3)-MONTH($F39))&lt;$G39,1,$I39),2),0))))</f>
        <v/>
      </c>
      <c r="R39" s="5">
        <f>IF($A39="","",IF($L39&lt;&gt;"","",IF($J39&lt;&gt;"Active",0,IF(AND((YEAR(R$3)-YEAR($F39))*12+MONTH(R$3)-MONTH($F39)&gt;=0,MOD((YEAR(R$3)-YEAR($F39))*12+MONTH(R$3)-MONTH($F39),$D39)=0),ROUND($E39*IF(EDATE($F39,(YEAR(R$3)-YEAR($F39))*12+MONTH(R$3)-MONTH($F39))&lt;$G39,1,$I39),2),0))))</f>
        <v/>
      </c>
      <c r="S39" s="5">
        <f>IF($A39="","",IF($L39&lt;&gt;"","",IF($J39&lt;&gt;"Active",0,IF(AND((YEAR(S$3)-YEAR($F39))*12+MONTH(S$3)-MONTH($F39)&gt;=0,MOD((YEAR(S$3)-YEAR($F39))*12+MONTH(S$3)-MONTH($F39),$D39)=0),ROUND($E39*IF(EDATE($F39,(YEAR(S$3)-YEAR($F39))*12+MONTH(S$3)-MONTH($F39))&lt;$G39,1,$I39),2),0))))</f>
        <v/>
      </c>
      <c r="T39" s="5">
        <f>IF($A39="","",IF($L39&lt;&gt;"","",IF($J39&lt;&gt;"Active",0,IF(AND((YEAR(T$3)-YEAR($F39))*12+MONTH(T$3)-MONTH($F39)&gt;=0,MOD((YEAR(T$3)-YEAR($F39))*12+MONTH(T$3)-MONTH($F39),$D39)=0),ROUND($E39*IF(EDATE($F39,(YEAR(T$3)-YEAR($F39))*12+MONTH(T$3)-MONTH($F39))&lt;$G39,1,$I39),2),0))))</f>
        <v/>
      </c>
      <c r="U39" s="5">
        <f>IF($A39="","",IF($L39&lt;&gt;"","",IF($J39&lt;&gt;"Active",0,IF(AND((YEAR(U$3)-YEAR($F39))*12+MONTH(U$3)-MONTH($F39)&gt;=0,MOD((YEAR(U$3)-YEAR($F39))*12+MONTH(U$3)-MONTH($F39),$D39)=0),ROUND($E39*IF(EDATE($F39,(YEAR(U$3)-YEAR($F39))*12+MONTH(U$3)-MONTH($F39))&lt;$G39,1,$I39),2),0))))</f>
        <v/>
      </c>
      <c r="V39" s="5">
        <f>IF($A39="","",IF($L39&lt;&gt;"","",IF($J39&lt;&gt;"Active",0,IF(AND((YEAR(V$3)-YEAR($F39))*12+MONTH(V$3)-MONTH($F39)&gt;=0,MOD((YEAR(V$3)-YEAR($F39))*12+MONTH(V$3)-MONTH($F39),$D39)=0),ROUND($E39*IF(EDATE($F39,(YEAR(V$3)-YEAR($F39))*12+MONTH(V$3)-MONTH($F39))&lt;$G39,1,$I39),2),0))))</f>
        <v/>
      </c>
      <c r="W39" s="5">
        <f>IF($A39="","",IF($L39&lt;&gt;"","",IF($J39&lt;&gt;"Active",0,IF(AND((YEAR(W$3)-YEAR($F39))*12+MONTH(W$3)-MONTH($F39)&gt;=0,MOD((YEAR(W$3)-YEAR($F39))*12+MONTH(W$3)-MONTH($F39),$D39)=0),ROUND($E39*IF(EDATE($F39,(YEAR(W$3)-YEAR($F39))*12+MONTH(W$3)-MONTH($F39))&lt;$G39,1,$I39),2),0))))</f>
        <v/>
      </c>
      <c r="X39" s="5">
        <f>IF($A39="","",IF($L39&lt;&gt;"","",IF($J39&lt;&gt;"Active",0,IF(AND((YEAR(X$3)-YEAR($F39))*12+MONTH(X$3)-MONTH($F39)&gt;=0,MOD((YEAR(X$3)-YEAR($F39))*12+MONTH(X$3)-MONTH($F39),$D39)=0),ROUND($E39*IF(EDATE($F39,(YEAR(X$3)-YEAR($F39))*12+MONTH(X$3)-MONTH($F39))&lt;$G39,1,$I39),2),0))))</f>
        <v/>
      </c>
      <c r="Y39" s="5">
        <f>IF($A39="","",IF($L39&lt;&gt;"","",IF($J39&lt;&gt;"Active",0,$E39*SUMPRODUCT(--(((YEAR($M$3:$X$3)-YEAR($F39))*12+MONTH($M$3:$X$3)-MONTH($F39))&gt;=0),--(MOD((YEAR($M$3:$X$3)-YEAR($F39))*12+MONTH($M$3:$X$3)-MONTH($F39),$D39)=0)))))</f>
        <v/>
      </c>
      <c r="Z39" s="5">
        <f>IF(A39="","",IF(L39&lt;&gt;"","",SUM(M39:X39)))</f>
        <v/>
      </c>
      <c r="AA39" s="5">
        <f>IF(A39="","",IF(OR(Y39="",Z39=""),"",Y39-Z39))</f>
        <v/>
      </c>
    </row>
    <row r="40" ht="22" customHeight="1">
      <c r="A40" s="33" t="n"/>
      <c r="B40" s="34" t="n"/>
      <c r="C40" s="34" t="n"/>
      <c r="D40" s="35">
        <f>IF(A40="","",IFERROR(VLOOKUP(C40,Assumptions!$A$12:$B$16,2,FALSE),""))</f>
        <v/>
      </c>
      <c r="E40" s="36" t="n"/>
      <c r="F40" s="37" t="n"/>
      <c r="G40" s="37" t="n"/>
      <c r="H40" s="38" t="n"/>
      <c r="I40" s="39">
        <f>IF(A40="","",IF(H40="",Assumptions!$B$5,H40))</f>
        <v/>
      </c>
      <c r="J40" s="34" t="n"/>
      <c r="K40" s="40">
        <f>IF(A40="","",IF(OR(L40&lt;&gt;"",J40&lt;&gt;"Active"),"",IF(G40&lt;Assumptions!$B$2,"Renewal overdue"&amp;IF(I40&lt;Assumptions!$B$7,", low retention",""),IF(G40&lt;=Assumptions!$B$2+Assumptions!$B$6,"Renewal due soon"&amp;IF(I40&lt;Assumptions!$B$7,", low retention",""),IF(I40&lt;Assumptions!$B$7,"Low retention","")))))</f>
        <v/>
      </c>
      <c r="L40" s="40">
        <f>IF(A40="","",IF(Assumptions!$B$8&lt;&gt;"Ready","Review assumptions",IF(COUNTIF($A$5:$A$104,A40)&gt;1,"Duplicate contract ID",IF(OR(B40="",C40="",E40="",F40="",G40="",J40=""),"Missing required input",IF(D40="","Frequency not recognized",IF(OR(E40&lt;=0,AND(H40&lt;&gt;"",OR(H40&lt;0,H40&gt;1))),"Check amount or retention",IF(OR(F40&lt;Assumptions!$B$2,F40&gt;EOMONTH(Assumptions!$B$3,11)),"Next service date is outside allowed range","")))))))</f>
        <v/>
      </c>
      <c r="M40" s="5">
        <f>IF($A40="","",IF($L40&lt;&gt;"","",IF($J40&lt;&gt;"Active",0,IF(AND((YEAR(M$3)-YEAR($F40))*12+MONTH(M$3)-MONTH($F40)&gt;=0,MOD((YEAR(M$3)-YEAR($F40))*12+MONTH(M$3)-MONTH($F40),$D40)=0),ROUND($E40*IF(EDATE($F40,(YEAR(M$3)-YEAR($F40))*12+MONTH(M$3)-MONTH($F40))&lt;$G40,1,$I40),2),0))))</f>
        <v/>
      </c>
      <c r="N40" s="5">
        <f>IF($A40="","",IF($L40&lt;&gt;"","",IF($J40&lt;&gt;"Active",0,IF(AND((YEAR(N$3)-YEAR($F40))*12+MONTH(N$3)-MONTH($F40)&gt;=0,MOD((YEAR(N$3)-YEAR($F40))*12+MONTH(N$3)-MONTH($F40),$D40)=0),ROUND($E40*IF(EDATE($F40,(YEAR(N$3)-YEAR($F40))*12+MONTH(N$3)-MONTH($F40))&lt;$G40,1,$I40),2),0))))</f>
        <v/>
      </c>
      <c r="O40" s="5">
        <f>IF($A40="","",IF($L40&lt;&gt;"","",IF($J40&lt;&gt;"Active",0,IF(AND((YEAR(O$3)-YEAR($F40))*12+MONTH(O$3)-MONTH($F40)&gt;=0,MOD((YEAR(O$3)-YEAR($F40))*12+MONTH(O$3)-MONTH($F40),$D40)=0),ROUND($E40*IF(EDATE($F40,(YEAR(O$3)-YEAR($F40))*12+MONTH(O$3)-MONTH($F40))&lt;$G40,1,$I40),2),0))))</f>
        <v/>
      </c>
      <c r="P40" s="5">
        <f>IF($A40="","",IF($L40&lt;&gt;"","",IF($J40&lt;&gt;"Active",0,IF(AND((YEAR(P$3)-YEAR($F40))*12+MONTH(P$3)-MONTH($F40)&gt;=0,MOD((YEAR(P$3)-YEAR($F40))*12+MONTH(P$3)-MONTH($F40),$D40)=0),ROUND($E40*IF(EDATE($F40,(YEAR(P$3)-YEAR($F40))*12+MONTH(P$3)-MONTH($F40))&lt;$G40,1,$I40),2),0))))</f>
        <v/>
      </c>
      <c r="Q40" s="5">
        <f>IF($A40="","",IF($L40&lt;&gt;"","",IF($J40&lt;&gt;"Active",0,IF(AND((YEAR(Q$3)-YEAR($F40))*12+MONTH(Q$3)-MONTH($F40)&gt;=0,MOD((YEAR(Q$3)-YEAR($F40))*12+MONTH(Q$3)-MONTH($F40),$D40)=0),ROUND($E40*IF(EDATE($F40,(YEAR(Q$3)-YEAR($F40))*12+MONTH(Q$3)-MONTH($F40))&lt;$G40,1,$I40),2),0))))</f>
        <v/>
      </c>
      <c r="R40" s="5">
        <f>IF($A40="","",IF($L40&lt;&gt;"","",IF($J40&lt;&gt;"Active",0,IF(AND((YEAR(R$3)-YEAR($F40))*12+MONTH(R$3)-MONTH($F40)&gt;=0,MOD((YEAR(R$3)-YEAR($F40))*12+MONTH(R$3)-MONTH($F40),$D40)=0),ROUND($E40*IF(EDATE($F40,(YEAR(R$3)-YEAR($F40))*12+MONTH(R$3)-MONTH($F40))&lt;$G40,1,$I40),2),0))))</f>
        <v/>
      </c>
      <c r="S40" s="5">
        <f>IF($A40="","",IF($L40&lt;&gt;"","",IF($J40&lt;&gt;"Active",0,IF(AND((YEAR(S$3)-YEAR($F40))*12+MONTH(S$3)-MONTH($F40)&gt;=0,MOD((YEAR(S$3)-YEAR($F40))*12+MONTH(S$3)-MONTH($F40),$D40)=0),ROUND($E40*IF(EDATE($F40,(YEAR(S$3)-YEAR($F40))*12+MONTH(S$3)-MONTH($F40))&lt;$G40,1,$I40),2),0))))</f>
        <v/>
      </c>
      <c r="T40" s="5">
        <f>IF($A40="","",IF($L40&lt;&gt;"","",IF($J40&lt;&gt;"Active",0,IF(AND((YEAR(T$3)-YEAR($F40))*12+MONTH(T$3)-MONTH($F40)&gt;=0,MOD((YEAR(T$3)-YEAR($F40))*12+MONTH(T$3)-MONTH($F40),$D40)=0),ROUND($E40*IF(EDATE($F40,(YEAR(T$3)-YEAR($F40))*12+MONTH(T$3)-MONTH($F40))&lt;$G40,1,$I40),2),0))))</f>
        <v/>
      </c>
      <c r="U40" s="5">
        <f>IF($A40="","",IF($L40&lt;&gt;"","",IF($J40&lt;&gt;"Active",0,IF(AND((YEAR(U$3)-YEAR($F40))*12+MONTH(U$3)-MONTH($F40)&gt;=0,MOD((YEAR(U$3)-YEAR($F40))*12+MONTH(U$3)-MONTH($F40),$D40)=0),ROUND($E40*IF(EDATE($F40,(YEAR(U$3)-YEAR($F40))*12+MONTH(U$3)-MONTH($F40))&lt;$G40,1,$I40),2),0))))</f>
        <v/>
      </c>
      <c r="V40" s="5">
        <f>IF($A40="","",IF($L40&lt;&gt;"","",IF($J40&lt;&gt;"Active",0,IF(AND((YEAR(V$3)-YEAR($F40))*12+MONTH(V$3)-MONTH($F40)&gt;=0,MOD((YEAR(V$3)-YEAR($F40))*12+MONTH(V$3)-MONTH($F40),$D40)=0),ROUND($E40*IF(EDATE($F40,(YEAR(V$3)-YEAR($F40))*12+MONTH(V$3)-MONTH($F40))&lt;$G40,1,$I40),2),0))))</f>
        <v/>
      </c>
      <c r="W40" s="5">
        <f>IF($A40="","",IF($L40&lt;&gt;"","",IF($J40&lt;&gt;"Active",0,IF(AND((YEAR(W$3)-YEAR($F40))*12+MONTH(W$3)-MONTH($F40)&gt;=0,MOD((YEAR(W$3)-YEAR($F40))*12+MONTH(W$3)-MONTH($F40),$D40)=0),ROUND($E40*IF(EDATE($F40,(YEAR(W$3)-YEAR($F40))*12+MONTH(W$3)-MONTH($F40))&lt;$G40,1,$I40),2),0))))</f>
        <v/>
      </c>
      <c r="X40" s="5">
        <f>IF($A40="","",IF($L40&lt;&gt;"","",IF($J40&lt;&gt;"Active",0,IF(AND((YEAR(X$3)-YEAR($F40))*12+MONTH(X$3)-MONTH($F40)&gt;=0,MOD((YEAR(X$3)-YEAR($F40))*12+MONTH(X$3)-MONTH($F40),$D40)=0),ROUND($E40*IF(EDATE($F40,(YEAR(X$3)-YEAR($F40))*12+MONTH(X$3)-MONTH($F40))&lt;$G40,1,$I40),2),0))))</f>
        <v/>
      </c>
      <c r="Y40" s="5">
        <f>IF($A40="","",IF($L40&lt;&gt;"","",IF($J40&lt;&gt;"Active",0,$E40*SUMPRODUCT(--(((YEAR($M$3:$X$3)-YEAR($F40))*12+MONTH($M$3:$X$3)-MONTH($F40))&gt;=0),--(MOD((YEAR($M$3:$X$3)-YEAR($F40))*12+MONTH($M$3:$X$3)-MONTH($F40),$D40)=0)))))</f>
        <v/>
      </c>
      <c r="Z40" s="5">
        <f>IF(A40="","",IF(L40&lt;&gt;"","",SUM(M40:X40)))</f>
        <v/>
      </c>
      <c r="AA40" s="5">
        <f>IF(A40="","",IF(OR(Y40="",Z40=""),"",Y40-Z40))</f>
        <v/>
      </c>
    </row>
    <row r="41" ht="22" customHeight="1">
      <c r="A41" s="33" t="n"/>
      <c r="B41" s="34" t="n"/>
      <c r="C41" s="34" t="n"/>
      <c r="D41" s="35">
        <f>IF(A41="","",IFERROR(VLOOKUP(C41,Assumptions!$A$12:$B$16,2,FALSE),""))</f>
        <v/>
      </c>
      <c r="E41" s="36" t="n"/>
      <c r="F41" s="37" t="n"/>
      <c r="G41" s="37" t="n"/>
      <c r="H41" s="38" t="n"/>
      <c r="I41" s="39">
        <f>IF(A41="","",IF(H41="",Assumptions!$B$5,H41))</f>
        <v/>
      </c>
      <c r="J41" s="34" t="n"/>
      <c r="K41" s="40">
        <f>IF(A41="","",IF(OR(L41&lt;&gt;"",J41&lt;&gt;"Active"),"",IF(G41&lt;Assumptions!$B$2,"Renewal overdue"&amp;IF(I41&lt;Assumptions!$B$7,", low retention",""),IF(G41&lt;=Assumptions!$B$2+Assumptions!$B$6,"Renewal due soon"&amp;IF(I41&lt;Assumptions!$B$7,", low retention",""),IF(I41&lt;Assumptions!$B$7,"Low retention","")))))</f>
        <v/>
      </c>
      <c r="L41" s="40">
        <f>IF(A41="","",IF(Assumptions!$B$8&lt;&gt;"Ready","Review assumptions",IF(COUNTIF($A$5:$A$104,A41)&gt;1,"Duplicate contract ID",IF(OR(B41="",C41="",E41="",F41="",G41="",J41=""),"Missing required input",IF(D41="","Frequency not recognized",IF(OR(E41&lt;=0,AND(H41&lt;&gt;"",OR(H41&lt;0,H41&gt;1))),"Check amount or retention",IF(OR(F41&lt;Assumptions!$B$2,F41&gt;EOMONTH(Assumptions!$B$3,11)),"Next service date is outside allowed range","")))))))</f>
        <v/>
      </c>
      <c r="M41" s="5">
        <f>IF($A41="","",IF($L41&lt;&gt;"","",IF($J41&lt;&gt;"Active",0,IF(AND((YEAR(M$3)-YEAR($F41))*12+MONTH(M$3)-MONTH($F41)&gt;=0,MOD((YEAR(M$3)-YEAR($F41))*12+MONTH(M$3)-MONTH($F41),$D41)=0),ROUND($E41*IF(EDATE($F41,(YEAR(M$3)-YEAR($F41))*12+MONTH(M$3)-MONTH($F41))&lt;$G41,1,$I41),2),0))))</f>
        <v/>
      </c>
      <c r="N41" s="5">
        <f>IF($A41="","",IF($L41&lt;&gt;"","",IF($J41&lt;&gt;"Active",0,IF(AND((YEAR(N$3)-YEAR($F41))*12+MONTH(N$3)-MONTH($F41)&gt;=0,MOD((YEAR(N$3)-YEAR($F41))*12+MONTH(N$3)-MONTH($F41),$D41)=0),ROUND($E41*IF(EDATE($F41,(YEAR(N$3)-YEAR($F41))*12+MONTH(N$3)-MONTH($F41))&lt;$G41,1,$I41),2),0))))</f>
        <v/>
      </c>
      <c r="O41" s="5">
        <f>IF($A41="","",IF($L41&lt;&gt;"","",IF($J41&lt;&gt;"Active",0,IF(AND((YEAR(O$3)-YEAR($F41))*12+MONTH(O$3)-MONTH($F41)&gt;=0,MOD((YEAR(O$3)-YEAR($F41))*12+MONTH(O$3)-MONTH($F41),$D41)=0),ROUND($E41*IF(EDATE($F41,(YEAR(O$3)-YEAR($F41))*12+MONTH(O$3)-MONTH($F41))&lt;$G41,1,$I41),2),0))))</f>
        <v/>
      </c>
      <c r="P41" s="5">
        <f>IF($A41="","",IF($L41&lt;&gt;"","",IF($J41&lt;&gt;"Active",0,IF(AND((YEAR(P$3)-YEAR($F41))*12+MONTH(P$3)-MONTH($F41)&gt;=0,MOD((YEAR(P$3)-YEAR($F41))*12+MONTH(P$3)-MONTH($F41),$D41)=0),ROUND($E41*IF(EDATE($F41,(YEAR(P$3)-YEAR($F41))*12+MONTH(P$3)-MONTH($F41))&lt;$G41,1,$I41),2),0))))</f>
        <v/>
      </c>
      <c r="Q41" s="5">
        <f>IF($A41="","",IF($L41&lt;&gt;"","",IF($J41&lt;&gt;"Active",0,IF(AND((YEAR(Q$3)-YEAR($F41))*12+MONTH(Q$3)-MONTH($F41)&gt;=0,MOD((YEAR(Q$3)-YEAR($F41))*12+MONTH(Q$3)-MONTH($F41),$D41)=0),ROUND($E41*IF(EDATE($F41,(YEAR(Q$3)-YEAR($F41))*12+MONTH(Q$3)-MONTH($F41))&lt;$G41,1,$I41),2),0))))</f>
        <v/>
      </c>
      <c r="R41" s="5">
        <f>IF($A41="","",IF($L41&lt;&gt;"","",IF($J41&lt;&gt;"Active",0,IF(AND((YEAR(R$3)-YEAR($F41))*12+MONTH(R$3)-MONTH($F41)&gt;=0,MOD((YEAR(R$3)-YEAR($F41))*12+MONTH(R$3)-MONTH($F41),$D41)=0),ROUND($E41*IF(EDATE($F41,(YEAR(R$3)-YEAR($F41))*12+MONTH(R$3)-MONTH($F41))&lt;$G41,1,$I41),2),0))))</f>
        <v/>
      </c>
      <c r="S41" s="5">
        <f>IF($A41="","",IF($L41&lt;&gt;"","",IF($J41&lt;&gt;"Active",0,IF(AND((YEAR(S$3)-YEAR($F41))*12+MONTH(S$3)-MONTH($F41)&gt;=0,MOD((YEAR(S$3)-YEAR($F41))*12+MONTH(S$3)-MONTH($F41),$D41)=0),ROUND($E41*IF(EDATE($F41,(YEAR(S$3)-YEAR($F41))*12+MONTH(S$3)-MONTH($F41))&lt;$G41,1,$I41),2),0))))</f>
        <v/>
      </c>
      <c r="T41" s="5">
        <f>IF($A41="","",IF($L41&lt;&gt;"","",IF($J41&lt;&gt;"Active",0,IF(AND((YEAR(T$3)-YEAR($F41))*12+MONTH(T$3)-MONTH($F41)&gt;=0,MOD((YEAR(T$3)-YEAR($F41))*12+MONTH(T$3)-MONTH($F41),$D41)=0),ROUND($E41*IF(EDATE($F41,(YEAR(T$3)-YEAR($F41))*12+MONTH(T$3)-MONTH($F41))&lt;$G41,1,$I41),2),0))))</f>
        <v/>
      </c>
      <c r="U41" s="5">
        <f>IF($A41="","",IF($L41&lt;&gt;"","",IF($J41&lt;&gt;"Active",0,IF(AND((YEAR(U$3)-YEAR($F41))*12+MONTH(U$3)-MONTH($F41)&gt;=0,MOD((YEAR(U$3)-YEAR($F41))*12+MONTH(U$3)-MONTH($F41),$D41)=0),ROUND($E41*IF(EDATE($F41,(YEAR(U$3)-YEAR($F41))*12+MONTH(U$3)-MONTH($F41))&lt;$G41,1,$I41),2),0))))</f>
        <v/>
      </c>
      <c r="V41" s="5">
        <f>IF($A41="","",IF($L41&lt;&gt;"","",IF($J41&lt;&gt;"Active",0,IF(AND((YEAR(V$3)-YEAR($F41))*12+MONTH(V$3)-MONTH($F41)&gt;=0,MOD((YEAR(V$3)-YEAR($F41))*12+MONTH(V$3)-MONTH($F41),$D41)=0),ROUND($E41*IF(EDATE($F41,(YEAR(V$3)-YEAR($F41))*12+MONTH(V$3)-MONTH($F41))&lt;$G41,1,$I41),2),0))))</f>
        <v/>
      </c>
      <c r="W41" s="5">
        <f>IF($A41="","",IF($L41&lt;&gt;"","",IF($J41&lt;&gt;"Active",0,IF(AND((YEAR(W$3)-YEAR($F41))*12+MONTH(W$3)-MONTH($F41)&gt;=0,MOD((YEAR(W$3)-YEAR($F41))*12+MONTH(W$3)-MONTH($F41),$D41)=0),ROUND($E41*IF(EDATE($F41,(YEAR(W$3)-YEAR($F41))*12+MONTH(W$3)-MONTH($F41))&lt;$G41,1,$I41),2),0))))</f>
        <v/>
      </c>
      <c r="X41" s="5">
        <f>IF($A41="","",IF($L41&lt;&gt;"","",IF($J41&lt;&gt;"Active",0,IF(AND((YEAR(X$3)-YEAR($F41))*12+MONTH(X$3)-MONTH($F41)&gt;=0,MOD((YEAR(X$3)-YEAR($F41))*12+MONTH(X$3)-MONTH($F41),$D41)=0),ROUND($E41*IF(EDATE($F41,(YEAR(X$3)-YEAR($F41))*12+MONTH(X$3)-MONTH($F41))&lt;$G41,1,$I41),2),0))))</f>
        <v/>
      </c>
      <c r="Y41" s="5">
        <f>IF($A41="","",IF($L41&lt;&gt;"","",IF($J41&lt;&gt;"Active",0,$E41*SUMPRODUCT(--(((YEAR($M$3:$X$3)-YEAR($F41))*12+MONTH($M$3:$X$3)-MONTH($F41))&gt;=0),--(MOD((YEAR($M$3:$X$3)-YEAR($F41))*12+MONTH($M$3:$X$3)-MONTH($F41),$D41)=0)))))</f>
        <v/>
      </c>
      <c r="Z41" s="5">
        <f>IF(A41="","",IF(L41&lt;&gt;"","",SUM(M41:X41)))</f>
        <v/>
      </c>
      <c r="AA41" s="5">
        <f>IF(A41="","",IF(OR(Y41="",Z41=""),"",Y41-Z41))</f>
        <v/>
      </c>
    </row>
    <row r="42" ht="22" customHeight="1">
      <c r="A42" s="33" t="n"/>
      <c r="B42" s="34" t="n"/>
      <c r="C42" s="34" t="n"/>
      <c r="D42" s="35">
        <f>IF(A42="","",IFERROR(VLOOKUP(C42,Assumptions!$A$12:$B$16,2,FALSE),""))</f>
        <v/>
      </c>
      <c r="E42" s="36" t="n"/>
      <c r="F42" s="37" t="n"/>
      <c r="G42" s="37" t="n"/>
      <c r="H42" s="38" t="n"/>
      <c r="I42" s="39">
        <f>IF(A42="","",IF(H42="",Assumptions!$B$5,H42))</f>
        <v/>
      </c>
      <c r="J42" s="34" t="n"/>
      <c r="K42" s="40">
        <f>IF(A42="","",IF(OR(L42&lt;&gt;"",J42&lt;&gt;"Active"),"",IF(G42&lt;Assumptions!$B$2,"Renewal overdue"&amp;IF(I42&lt;Assumptions!$B$7,", low retention",""),IF(G42&lt;=Assumptions!$B$2+Assumptions!$B$6,"Renewal due soon"&amp;IF(I42&lt;Assumptions!$B$7,", low retention",""),IF(I42&lt;Assumptions!$B$7,"Low retention","")))))</f>
        <v/>
      </c>
      <c r="L42" s="40">
        <f>IF(A42="","",IF(Assumptions!$B$8&lt;&gt;"Ready","Review assumptions",IF(COUNTIF($A$5:$A$104,A42)&gt;1,"Duplicate contract ID",IF(OR(B42="",C42="",E42="",F42="",G42="",J42=""),"Missing required input",IF(D42="","Frequency not recognized",IF(OR(E42&lt;=0,AND(H42&lt;&gt;"",OR(H42&lt;0,H42&gt;1))),"Check amount or retention",IF(OR(F42&lt;Assumptions!$B$2,F42&gt;EOMONTH(Assumptions!$B$3,11)),"Next service date is outside allowed range","")))))))</f>
        <v/>
      </c>
      <c r="M42" s="5">
        <f>IF($A42="","",IF($L42&lt;&gt;"","",IF($J42&lt;&gt;"Active",0,IF(AND((YEAR(M$3)-YEAR($F42))*12+MONTH(M$3)-MONTH($F42)&gt;=0,MOD((YEAR(M$3)-YEAR($F42))*12+MONTH(M$3)-MONTH($F42),$D42)=0),ROUND($E42*IF(EDATE($F42,(YEAR(M$3)-YEAR($F42))*12+MONTH(M$3)-MONTH($F42))&lt;$G42,1,$I42),2),0))))</f>
        <v/>
      </c>
      <c r="N42" s="5">
        <f>IF($A42="","",IF($L42&lt;&gt;"","",IF($J42&lt;&gt;"Active",0,IF(AND((YEAR(N$3)-YEAR($F42))*12+MONTH(N$3)-MONTH($F42)&gt;=0,MOD((YEAR(N$3)-YEAR($F42))*12+MONTH(N$3)-MONTH($F42),$D42)=0),ROUND($E42*IF(EDATE($F42,(YEAR(N$3)-YEAR($F42))*12+MONTH(N$3)-MONTH($F42))&lt;$G42,1,$I42),2),0))))</f>
        <v/>
      </c>
      <c r="O42" s="5">
        <f>IF($A42="","",IF($L42&lt;&gt;"","",IF($J42&lt;&gt;"Active",0,IF(AND((YEAR(O$3)-YEAR($F42))*12+MONTH(O$3)-MONTH($F42)&gt;=0,MOD((YEAR(O$3)-YEAR($F42))*12+MONTH(O$3)-MONTH($F42),$D42)=0),ROUND($E42*IF(EDATE($F42,(YEAR(O$3)-YEAR($F42))*12+MONTH(O$3)-MONTH($F42))&lt;$G42,1,$I42),2),0))))</f>
        <v/>
      </c>
      <c r="P42" s="5">
        <f>IF($A42="","",IF($L42&lt;&gt;"","",IF($J42&lt;&gt;"Active",0,IF(AND((YEAR(P$3)-YEAR($F42))*12+MONTH(P$3)-MONTH($F42)&gt;=0,MOD((YEAR(P$3)-YEAR($F42))*12+MONTH(P$3)-MONTH($F42),$D42)=0),ROUND($E42*IF(EDATE($F42,(YEAR(P$3)-YEAR($F42))*12+MONTH(P$3)-MONTH($F42))&lt;$G42,1,$I42),2),0))))</f>
        <v/>
      </c>
      <c r="Q42" s="5">
        <f>IF($A42="","",IF($L42&lt;&gt;"","",IF($J42&lt;&gt;"Active",0,IF(AND((YEAR(Q$3)-YEAR($F42))*12+MONTH(Q$3)-MONTH($F42)&gt;=0,MOD((YEAR(Q$3)-YEAR($F42))*12+MONTH(Q$3)-MONTH($F42),$D42)=0),ROUND($E42*IF(EDATE($F42,(YEAR(Q$3)-YEAR($F42))*12+MONTH(Q$3)-MONTH($F42))&lt;$G42,1,$I42),2),0))))</f>
        <v/>
      </c>
      <c r="R42" s="5">
        <f>IF($A42="","",IF($L42&lt;&gt;"","",IF($J42&lt;&gt;"Active",0,IF(AND((YEAR(R$3)-YEAR($F42))*12+MONTH(R$3)-MONTH($F42)&gt;=0,MOD((YEAR(R$3)-YEAR($F42))*12+MONTH(R$3)-MONTH($F42),$D42)=0),ROUND($E42*IF(EDATE($F42,(YEAR(R$3)-YEAR($F42))*12+MONTH(R$3)-MONTH($F42))&lt;$G42,1,$I42),2),0))))</f>
        <v/>
      </c>
      <c r="S42" s="5">
        <f>IF($A42="","",IF($L42&lt;&gt;"","",IF($J42&lt;&gt;"Active",0,IF(AND((YEAR(S$3)-YEAR($F42))*12+MONTH(S$3)-MONTH($F42)&gt;=0,MOD((YEAR(S$3)-YEAR($F42))*12+MONTH(S$3)-MONTH($F42),$D42)=0),ROUND($E42*IF(EDATE($F42,(YEAR(S$3)-YEAR($F42))*12+MONTH(S$3)-MONTH($F42))&lt;$G42,1,$I42),2),0))))</f>
        <v/>
      </c>
      <c r="T42" s="5">
        <f>IF($A42="","",IF($L42&lt;&gt;"","",IF($J42&lt;&gt;"Active",0,IF(AND((YEAR(T$3)-YEAR($F42))*12+MONTH(T$3)-MONTH($F42)&gt;=0,MOD((YEAR(T$3)-YEAR($F42))*12+MONTH(T$3)-MONTH($F42),$D42)=0),ROUND($E42*IF(EDATE($F42,(YEAR(T$3)-YEAR($F42))*12+MONTH(T$3)-MONTH($F42))&lt;$G42,1,$I42),2),0))))</f>
        <v/>
      </c>
      <c r="U42" s="5">
        <f>IF($A42="","",IF($L42&lt;&gt;"","",IF($J42&lt;&gt;"Active",0,IF(AND((YEAR(U$3)-YEAR($F42))*12+MONTH(U$3)-MONTH($F42)&gt;=0,MOD((YEAR(U$3)-YEAR($F42))*12+MONTH(U$3)-MONTH($F42),$D42)=0),ROUND($E42*IF(EDATE($F42,(YEAR(U$3)-YEAR($F42))*12+MONTH(U$3)-MONTH($F42))&lt;$G42,1,$I42),2),0))))</f>
        <v/>
      </c>
      <c r="V42" s="5">
        <f>IF($A42="","",IF($L42&lt;&gt;"","",IF($J42&lt;&gt;"Active",0,IF(AND((YEAR(V$3)-YEAR($F42))*12+MONTH(V$3)-MONTH($F42)&gt;=0,MOD((YEAR(V$3)-YEAR($F42))*12+MONTH(V$3)-MONTH($F42),$D42)=0),ROUND($E42*IF(EDATE($F42,(YEAR(V$3)-YEAR($F42))*12+MONTH(V$3)-MONTH($F42))&lt;$G42,1,$I42),2),0))))</f>
        <v/>
      </c>
      <c r="W42" s="5">
        <f>IF($A42="","",IF($L42&lt;&gt;"","",IF($J42&lt;&gt;"Active",0,IF(AND((YEAR(W$3)-YEAR($F42))*12+MONTH(W$3)-MONTH($F42)&gt;=0,MOD((YEAR(W$3)-YEAR($F42))*12+MONTH(W$3)-MONTH($F42),$D42)=0),ROUND($E42*IF(EDATE($F42,(YEAR(W$3)-YEAR($F42))*12+MONTH(W$3)-MONTH($F42))&lt;$G42,1,$I42),2),0))))</f>
        <v/>
      </c>
      <c r="X42" s="5">
        <f>IF($A42="","",IF($L42&lt;&gt;"","",IF($J42&lt;&gt;"Active",0,IF(AND((YEAR(X$3)-YEAR($F42))*12+MONTH(X$3)-MONTH($F42)&gt;=0,MOD((YEAR(X$3)-YEAR($F42))*12+MONTH(X$3)-MONTH($F42),$D42)=0),ROUND($E42*IF(EDATE($F42,(YEAR(X$3)-YEAR($F42))*12+MONTH(X$3)-MONTH($F42))&lt;$G42,1,$I42),2),0))))</f>
        <v/>
      </c>
      <c r="Y42" s="5">
        <f>IF($A42="","",IF($L42&lt;&gt;"","",IF($J42&lt;&gt;"Active",0,$E42*SUMPRODUCT(--(((YEAR($M$3:$X$3)-YEAR($F42))*12+MONTH($M$3:$X$3)-MONTH($F42))&gt;=0),--(MOD((YEAR($M$3:$X$3)-YEAR($F42))*12+MONTH($M$3:$X$3)-MONTH($F42),$D42)=0)))))</f>
        <v/>
      </c>
      <c r="Z42" s="5">
        <f>IF(A42="","",IF(L42&lt;&gt;"","",SUM(M42:X42)))</f>
        <v/>
      </c>
      <c r="AA42" s="5">
        <f>IF(A42="","",IF(OR(Y42="",Z42=""),"",Y42-Z42))</f>
        <v/>
      </c>
    </row>
    <row r="43" ht="22" customHeight="1">
      <c r="A43" s="33" t="n"/>
      <c r="B43" s="34" t="n"/>
      <c r="C43" s="34" t="n"/>
      <c r="D43" s="35">
        <f>IF(A43="","",IFERROR(VLOOKUP(C43,Assumptions!$A$12:$B$16,2,FALSE),""))</f>
        <v/>
      </c>
      <c r="E43" s="36" t="n"/>
      <c r="F43" s="37" t="n"/>
      <c r="G43" s="37" t="n"/>
      <c r="H43" s="38" t="n"/>
      <c r="I43" s="39">
        <f>IF(A43="","",IF(H43="",Assumptions!$B$5,H43))</f>
        <v/>
      </c>
      <c r="J43" s="34" t="n"/>
      <c r="K43" s="40">
        <f>IF(A43="","",IF(OR(L43&lt;&gt;"",J43&lt;&gt;"Active"),"",IF(G43&lt;Assumptions!$B$2,"Renewal overdue"&amp;IF(I43&lt;Assumptions!$B$7,", low retention",""),IF(G43&lt;=Assumptions!$B$2+Assumptions!$B$6,"Renewal due soon"&amp;IF(I43&lt;Assumptions!$B$7,", low retention",""),IF(I43&lt;Assumptions!$B$7,"Low retention","")))))</f>
        <v/>
      </c>
      <c r="L43" s="40">
        <f>IF(A43="","",IF(Assumptions!$B$8&lt;&gt;"Ready","Review assumptions",IF(COUNTIF($A$5:$A$104,A43)&gt;1,"Duplicate contract ID",IF(OR(B43="",C43="",E43="",F43="",G43="",J43=""),"Missing required input",IF(D43="","Frequency not recognized",IF(OR(E43&lt;=0,AND(H43&lt;&gt;"",OR(H43&lt;0,H43&gt;1))),"Check amount or retention",IF(OR(F43&lt;Assumptions!$B$2,F43&gt;EOMONTH(Assumptions!$B$3,11)),"Next service date is outside allowed range","")))))))</f>
        <v/>
      </c>
      <c r="M43" s="5">
        <f>IF($A43="","",IF($L43&lt;&gt;"","",IF($J43&lt;&gt;"Active",0,IF(AND((YEAR(M$3)-YEAR($F43))*12+MONTH(M$3)-MONTH($F43)&gt;=0,MOD((YEAR(M$3)-YEAR($F43))*12+MONTH(M$3)-MONTH($F43),$D43)=0),ROUND($E43*IF(EDATE($F43,(YEAR(M$3)-YEAR($F43))*12+MONTH(M$3)-MONTH($F43))&lt;$G43,1,$I43),2),0))))</f>
        <v/>
      </c>
      <c r="N43" s="5">
        <f>IF($A43="","",IF($L43&lt;&gt;"","",IF($J43&lt;&gt;"Active",0,IF(AND((YEAR(N$3)-YEAR($F43))*12+MONTH(N$3)-MONTH($F43)&gt;=0,MOD((YEAR(N$3)-YEAR($F43))*12+MONTH(N$3)-MONTH($F43),$D43)=0),ROUND($E43*IF(EDATE($F43,(YEAR(N$3)-YEAR($F43))*12+MONTH(N$3)-MONTH($F43))&lt;$G43,1,$I43),2),0))))</f>
        <v/>
      </c>
      <c r="O43" s="5">
        <f>IF($A43="","",IF($L43&lt;&gt;"","",IF($J43&lt;&gt;"Active",0,IF(AND((YEAR(O$3)-YEAR($F43))*12+MONTH(O$3)-MONTH($F43)&gt;=0,MOD((YEAR(O$3)-YEAR($F43))*12+MONTH(O$3)-MONTH($F43),$D43)=0),ROUND($E43*IF(EDATE($F43,(YEAR(O$3)-YEAR($F43))*12+MONTH(O$3)-MONTH($F43))&lt;$G43,1,$I43),2),0))))</f>
        <v/>
      </c>
      <c r="P43" s="5">
        <f>IF($A43="","",IF($L43&lt;&gt;"","",IF($J43&lt;&gt;"Active",0,IF(AND((YEAR(P$3)-YEAR($F43))*12+MONTH(P$3)-MONTH($F43)&gt;=0,MOD((YEAR(P$3)-YEAR($F43))*12+MONTH(P$3)-MONTH($F43),$D43)=0),ROUND($E43*IF(EDATE($F43,(YEAR(P$3)-YEAR($F43))*12+MONTH(P$3)-MONTH($F43))&lt;$G43,1,$I43),2),0))))</f>
        <v/>
      </c>
      <c r="Q43" s="5">
        <f>IF($A43="","",IF($L43&lt;&gt;"","",IF($J43&lt;&gt;"Active",0,IF(AND((YEAR(Q$3)-YEAR($F43))*12+MONTH(Q$3)-MONTH($F43)&gt;=0,MOD((YEAR(Q$3)-YEAR($F43))*12+MONTH(Q$3)-MONTH($F43),$D43)=0),ROUND($E43*IF(EDATE($F43,(YEAR(Q$3)-YEAR($F43))*12+MONTH(Q$3)-MONTH($F43))&lt;$G43,1,$I43),2),0))))</f>
        <v/>
      </c>
      <c r="R43" s="5">
        <f>IF($A43="","",IF($L43&lt;&gt;"","",IF($J43&lt;&gt;"Active",0,IF(AND((YEAR(R$3)-YEAR($F43))*12+MONTH(R$3)-MONTH($F43)&gt;=0,MOD((YEAR(R$3)-YEAR($F43))*12+MONTH(R$3)-MONTH($F43),$D43)=0),ROUND($E43*IF(EDATE($F43,(YEAR(R$3)-YEAR($F43))*12+MONTH(R$3)-MONTH($F43))&lt;$G43,1,$I43),2),0))))</f>
        <v/>
      </c>
      <c r="S43" s="5">
        <f>IF($A43="","",IF($L43&lt;&gt;"","",IF($J43&lt;&gt;"Active",0,IF(AND((YEAR(S$3)-YEAR($F43))*12+MONTH(S$3)-MONTH($F43)&gt;=0,MOD((YEAR(S$3)-YEAR($F43))*12+MONTH(S$3)-MONTH($F43),$D43)=0),ROUND($E43*IF(EDATE($F43,(YEAR(S$3)-YEAR($F43))*12+MONTH(S$3)-MONTH($F43))&lt;$G43,1,$I43),2),0))))</f>
        <v/>
      </c>
      <c r="T43" s="5">
        <f>IF($A43="","",IF($L43&lt;&gt;"","",IF($J43&lt;&gt;"Active",0,IF(AND((YEAR(T$3)-YEAR($F43))*12+MONTH(T$3)-MONTH($F43)&gt;=0,MOD((YEAR(T$3)-YEAR($F43))*12+MONTH(T$3)-MONTH($F43),$D43)=0),ROUND($E43*IF(EDATE($F43,(YEAR(T$3)-YEAR($F43))*12+MONTH(T$3)-MONTH($F43))&lt;$G43,1,$I43),2),0))))</f>
        <v/>
      </c>
      <c r="U43" s="5">
        <f>IF($A43="","",IF($L43&lt;&gt;"","",IF($J43&lt;&gt;"Active",0,IF(AND((YEAR(U$3)-YEAR($F43))*12+MONTH(U$3)-MONTH($F43)&gt;=0,MOD((YEAR(U$3)-YEAR($F43))*12+MONTH(U$3)-MONTH($F43),$D43)=0),ROUND($E43*IF(EDATE($F43,(YEAR(U$3)-YEAR($F43))*12+MONTH(U$3)-MONTH($F43))&lt;$G43,1,$I43),2),0))))</f>
        <v/>
      </c>
      <c r="V43" s="5">
        <f>IF($A43="","",IF($L43&lt;&gt;"","",IF($J43&lt;&gt;"Active",0,IF(AND((YEAR(V$3)-YEAR($F43))*12+MONTH(V$3)-MONTH($F43)&gt;=0,MOD((YEAR(V$3)-YEAR($F43))*12+MONTH(V$3)-MONTH($F43),$D43)=0),ROUND($E43*IF(EDATE($F43,(YEAR(V$3)-YEAR($F43))*12+MONTH(V$3)-MONTH($F43))&lt;$G43,1,$I43),2),0))))</f>
        <v/>
      </c>
      <c r="W43" s="5">
        <f>IF($A43="","",IF($L43&lt;&gt;"","",IF($J43&lt;&gt;"Active",0,IF(AND((YEAR(W$3)-YEAR($F43))*12+MONTH(W$3)-MONTH($F43)&gt;=0,MOD((YEAR(W$3)-YEAR($F43))*12+MONTH(W$3)-MONTH($F43),$D43)=0),ROUND($E43*IF(EDATE($F43,(YEAR(W$3)-YEAR($F43))*12+MONTH(W$3)-MONTH($F43))&lt;$G43,1,$I43),2),0))))</f>
        <v/>
      </c>
      <c r="X43" s="5">
        <f>IF($A43="","",IF($L43&lt;&gt;"","",IF($J43&lt;&gt;"Active",0,IF(AND((YEAR(X$3)-YEAR($F43))*12+MONTH(X$3)-MONTH($F43)&gt;=0,MOD((YEAR(X$3)-YEAR($F43))*12+MONTH(X$3)-MONTH($F43),$D43)=0),ROUND($E43*IF(EDATE($F43,(YEAR(X$3)-YEAR($F43))*12+MONTH(X$3)-MONTH($F43))&lt;$G43,1,$I43),2),0))))</f>
        <v/>
      </c>
      <c r="Y43" s="5">
        <f>IF($A43="","",IF($L43&lt;&gt;"","",IF($J43&lt;&gt;"Active",0,$E43*SUMPRODUCT(--(((YEAR($M$3:$X$3)-YEAR($F43))*12+MONTH($M$3:$X$3)-MONTH($F43))&gt;=0),--(MOD((YEAR($M$3:$X$3)-YEAR($F43))*12+MONTH($M$3:$X$3)-MONTH($F43),$D43)=0)))))</f>
        <v/>
      </c>
      <c r="Z43" s="5">
        <f>IF(A43="","",IF(L43&lt;&gt;"","",SUM(M43:X43)))</f>
        <v/>
      </c>
      <c r="AA43" s="5">
        <f>IF(A43="","",IF(OR(Y43="",Z43=""),"",Y43-Z43))</f>
        <v/>
      </c>
    </row>
    <row r="44" ht="22" customHeight="1">
      <c r="A44" s="33" t="n"/>
      <c r="B44" s="34" t="n"/>
      <c r="C44" s="34" t="n"/>
      <c r="D44" s="35">
        <f>IF(A44="","",IFERROR(VLOOKUP(C44,Assumptions!$A$12:$B$16,2,FALSE),""))</f>
        <v/>
      </c>
      <c r="E44" s="36" t="n"/>
      <c r="F44" s="37" t="n"/>
      <c r="G44" s="37" t="n"/>
      <c r="H44" s="38" t="n"/>
      <c r="I44" s="39">
        <f>IF(A44="","",IF(H44="",Assumptions!$B$5,H44))</f>
        <v/>
      </c>
      <c r="J44" s="34" t="n"/>
      <c r="K44" s="40">
        <f>IF(A44="","",IF(OR(L44&lt;&gt;"",J44&lt;&gt;"Active"),"",IF(G44&lt;Assumptions!$B$2,"Renewal overdue"&amp;IF(I44&lt;Assumptions!$B$7,", low retention",""),IF(G44&lt;=Assumptions!$B$2+Assumptions!$B$6,"Renewal due soon"&amp;IF(I44&lt;Assumptions!$B$7,", low retention",""),IF(I44&lt;Assumptions!$B$7,"Low retention","")))))</f>
        <v/>
      </c>
      <c r="L44" s="40">
        <f>IF(A44="","",IF(Assumptions!$B$8&lt;&gt;"Ready","Review assumptions",IF(COUNTIF($A$5:$A$104,A44)&gt;1,"Duplicate contract ID",IF(OR(B44="",C44="",E44="",F44="",G44="",J44=""),"Missing required input",IF(D44="","Frequency not recognized",IF(OR(E44&lt;=0,AND(H44&lt;&gt;"",OR(H44&lt;0,H44&gt;1))),"Check amount or retention",IF(OR(F44&lt;Assumptions!$B$2,F44&gt;EOMONTH(Assumptions!$B$3,11)),"Next service date is outside allowed range","")))))))</f>
        <v/>
      </c>
      <c r="M44" s="5">
        <f>IF($A44="","",IF($L44&lt;&gt;"","",IF($J44&lt;&gt;"Active",0,IF(AND((YEAR(M$3)-YEAR($F44))*12+MONTH(M$3)-MONTH($F44)&gt;=0,MOD((YEAR(M$3)-YEAR($F44))*12+MONTH(M$3)-MONTH($F44),$D44)=0),ROUND($E44*IF(EDATE($F44,(YEAR(M$3)-YEAR($F44))*12+MONTH(M$3)-MONTH($F44))&lt;$G44,1,$I44),2),0))))</f>
        <v/>
      </c>
      <c r="N44" s="5">
        <f>IF($A44="","",IF($L44&lt;&gt;"","",IF($J44&lt;&gt;"Active",0,IF(AND((YEAR(N$3)-YEAR($F44))*12+MONTH(N$3)-MONTH($F44)&gt;=0,MOD((YEAR(N$3)-YEAR($F44))*12+MONTH(N$3)-MONTH($F44),$D44)=0),ROUND($E44*IF(EDATE($F44,(YEAR(N$3)-YEAR($F44))*12+MONTH(N$3)-MONTH($F44))&lt;$G44,1,$I44),2),0))))</f>
        <v/>
      </c>
      <c r="O44" s="5">
        <f>IF($A44="","",IF($L44&lt;&gt;"","",IF($J44&lt;&gt;"Active",0,IF(AND((YEAR(O$3)-YEAR($F44))*12+MONTH(O$3)-MONTH($F44)&gt;=0,MOD((YEAR(O$3)-YEAR($F44))*12+MONTH(O$3)-MONTH($F44),$D44)=0),ROUND($E44*IF(EDATE($F44,(YEAR(O$3)-YEAR($F44))*12+MONTH(O$3)-MONTH($F44))&lt;$G44,1,$I44),2),0))))</f>
        <v/>
      </c>
      <c r="P44" s="5">
        <f>IF($A44="","",IF($L44&lt;&gt;"","",IF($J44&lt;&gt;"Active",0,IF(AND((YEAR(P$3)-YEAR($F44))*12+MONTH(P$3)-MONTH($F44)&gt;=0,MOD((YEAR(P$3)-YEAR($F44))*12+MONTH(P$3)-MONTH($F44),$D44)=0),ROUND($E44*IF(EDATE($F44,(YEAR(P$3)-YEAR($F44))*12+MONTH(P$3)-MONTH($F44))&lt;$G44,1,$I44),2),0))))</f>
        <v/>
      </c>
      <c r="Q44" s="5">
        <f>IF($A44="","",IF($L44&lt;&gt;"","",IF($J44&lt;&gt;"Active",0,IF(AND((YEAR(Q$3)-YEAR($F44))*12+MONTH(Q$3)-MONTH($F44)&gt;=0,MOD((YEAR(Q$3)-YEAR($F44))*12+MONTH(Q$3)-MONTH($F44),$D44)=0),ROUND($E44*IF(EDATE($F44,(YEAR(Q$3)-YEAR($F44))*12+MONTH(Q$3)-MONTH($F44))&lt;$G44,1,$I44),2),0))))</f>
        <v/>
      </c>
      <c r="R44" s="5">
        <f>IF($A44="","",IF($L44&lt;&gt;"","",IF($J44&lt;&gt;"Active",0,IF(AND((YEAR(R$3)-YEAR($F44))*12+MONTH(R$3)-MONTH($F44)&gt;=0,MOD((YEAR(R$3)-YEAR($F44))*12+MONTH(R$3)-MONTH($F44),$D44)=0),ROUND($E44*IF(EDATE($F44,(YEAR(R$3)-YEAR($F44))*12+MONTH(R$3)-MONTH($F44))&lt;$G44,1,$I44),2),0))))</f>
        <v/>
      </c>
      <c r="S44" s="5">
        <f>IF($A44="","",IF($L44&lt;&gt;"","",IF($J44&lt;&gt;"Active",0,IF(AND((YEAR(S$3)-YEAR($F44))*12+MONTH(S$3)-MONTH($F44)&gt;=0,MOD((YEAR(S$3)-YEAR($F44))*12+MONTH(S$3)-MONTH($F44),$D44)=0),ROUND($E44*IF(EDATE($F44,(YEAR(S$3)-YEAR($F44))*12+MONTH(S$3)-MONTH($F44))&lt;$G44,1,$I44),2),0))))</f>
        <v/>
      </c>
      <c r="T44" s="5">
        <f>IF($A44="","",IF($L44&lt;&gt;"","",IF($J44&lt;&gt;"Active",0,IF(AND((YEAR(T$3)-YEAR($F44))*12+MONTH(T$3)-MONTH($F44)&gt;=0,MOD((YEAR(T$3)-YEAR($F44))*12+MONTH(T$3)-MONTH($F44),$D44)=0),ROUND($E44*IF(EDATE($F44,(YEAR(T$3)-YEAR($F44))*12+MONTH(T$3)-MONTH($F44))&lt;$G44,1,$I44),2),0))))</f>
        <v/>
      </c>
      <c r="U44" s="5">
        <f>IF($A44="","",IF($L44&lt;&gt;"","",IF($J44&lt;&gt;"Active",0,IF(AND((YEAR(U$3)-YEAR($F44))*12+MONTH(U$3)-MONTH($F44)&gt;=0,MOD((YEAR(U$3)-YEAR($F44))*12+MONTH(U$3)-MONTH($F44),$D44)=0),ROUND($E44*IF(EDATE($F44,(YEAR(U$3)-YEAR($F44))*12+MONTH(U$3)-MONTH($F44))&lt;$G44,1,$I44),2),0))))</f>
        <v/>
      </c>
      <c r="V44" s="5">
        <f>IF($A44="","",IF($L44&lt;&gt;"","",IF($J44&lt;&gt;"Active",0,IF(AND((YEAR(V$3)-YEAR($F44))*12+MONTH(V$3)-MONTH($F44)&gt;=0,MOD((YEAR(V$3)-YEAR($F44))*12+MONTH(V$3)-MONTH($F44),$D44)=0),ROUND($E44*IF(EDATE($F44,(YEAR(V$3)-YEAR($F44))*12+MONTH(V$3)-MONTH($F44))&lt;$G44,1,$I44),2),0))))</f>
        <v/>
      </c>
      <c r="W44" s="5">
        <f>IF($A44="","",IF($L44&lt;&gt;"","",IF($J44&lt;&gt;"Active",0,IF(AND((YEAR(W$3)-YEAR($F44))*12+MONTH(W$3)-MONTH($F44)&gt;=0,MOD((YEAR(W$3)-YEAR($F44))*12+MONTH(W$3)-MONTH($F44),$D44)=0),ROUND($E44*IF(EDATE($F44,(YEAR(W$3)-YEAR($F44))*12+MONTH(W$3)-MONTH($F44))&lt;$G44,1,$I44),2),0))))</f>
        <v/>
      </c>
      <c r="X44" s="5">
        <f>IF($A44="","",IF($L44&lt;&gt;"","",IF($J44&lt;&gt;"Active",0,IF(AND((YEAR(X$3)-YEAR($F44))*12+MONTH(X$3)-MONTH($F44)&gt;=0,MOD((YEAR(X$3)-YEAR($F44))*12+MONTH(X$3)-MONTH($F44),$D44)=0),ROUND($E44*IF(EDATE($F44,(YEAR(X$3)-YEAR($F44))*12+MONTH(X$3)-MONTH($F44))&lt;$G44,1,$I44),2),0))))</f>
        <v/>
      </c>
      <c r="Y44" s="5">
        <f>IF($A44="","",IF($L44&lt;&gt;"","",IF($J44&lt;&gt;"Active",0,$E44*SUMPRODUCT(--(((YEAR($M$3:$X$3)-YEAR($F44))*12+MONTH($M$3:$X$3)-MONTH($F44))&gt;=0),--(MOD((YEAR($M$3:$X$3)-YEAR($F44))*12+MONTH($M$3:$X$3)-MONTH($F44),$D44)=0)))))</f>
        <v/>
      </c>
      <c r="Z44" s="5">
        <f>IF(A44="","",IF(L44&lt;&gt;"","",SUM(M44:X44)))</f>
        <v/>
      </c>
      <c r="AA44" s="5">
        <f>IF(A44="","",IF(OR(Y44="",Z44=""),"",Y44-Z44))</f>
        <v/>
      </c>
    </row>
    <row r="45" ht="22" customHeight="1">
      <c r="A45" s="33" t="n"/>
      <c r="B45" s="34" t="n"/>
      <c r="C45" s="34" t="n"/>
      <c r="D45" s="35">
        <f>IF(A45="","",IFERROR(VLOOKUP(C45,Assumptions!$A$12:$B$16,2,FALSE),""))</f>
        <v/>
      </c>
      <c r="E45" s="36" t="n"/>
      <c r="F45" s="37" t="n"/>
      <c r="G45" s="37" t="n"/>
      <c r="H45" s="38" t="n"/>
      <c r="I45" s="39">
        <f>IF(A45="","",IF(H45="",Assumptions!$B$5,H45))</f>
        <v/>
      </c>
      <c r="J45" s="34" t="n"/>
      <c r="K45" s="40">
        <f>IF(A45="","",IF(OR(L45&lt;&gt;"",J45&lt;&gt;"Active"),"",IF(G45&lt;Assumptions!$B$2,"Renewal overdue"&amp;IF(I45&lt;Assumptions!$B$7,", low retention",""),IF(G45&lt;=Assumptions!$B$2+Assumptions!$B$6,"Renewal due soon"&amp;IF(I45&lt;Assumptions!$B$7,", low retention",""),IF(I45&lt;Assumptions!$B$7,"Low retention","")))))</f>
        <v/>
      </c>
      <c r="L45" s="40">
        <f>IF(A45="","",IF(Assumptions!$B$8&lt;&gt;"Ready","Review assumptions",IF(COUNTIF($A$5:$A$104,A45)&gt;1,"Duplicate contract ID",IF(OR(B45="",C45="",E45="",F45="",G45="",J45=""),"Missing required input",IF(D45="","Frequency not recognized",IF(OR(E45&lt;=0,AND(H45&lt;&gt;"",OR(H45&lt;0,H45&gt;1))),"Check amount or retention",IF(OR(F45&lt;Assumptions!$B$2,F45&gt;EOMONTH(Assumptions!$B$3,11)),"Next service date is outside allowed range","")))))))</f>
        <v/>
      </c>
      <c r="M45" s="5">
        <f>IF($A45="","",IF($L45&lt;&gt;"","",IF($J45&lt;&gt;"Active",0,IF(AND((YEAR(M$3)-YEAR($F45))*12+MONTH(M$3)-MONTH($F45)&gt;=0,MOD((YEAR(M$3)-YEAR($F45))*12+MONTH(M$3)-MONTH($F45),$D45)=0),ROUND($E45*IF(EDATE($F45,(YEAR(M$3)-YEAR($F45))*12+MONTH(M$3)-MONTH($F45))&lt;$G45,1,$I45),2),0))))</f>
        <v/>
      </c>
      <c r="N45" s="5">
        <f>IF($A45="","",IF($L45&lt;&gt;"","",IF($J45&lt;&gt;"Active",0,IF(AND((YEAR(N$3)-YEAR($F45))*12+MONTH(N$3)-MONTH($F45)&gt;=0,MOD((YEAR(N$3)-YEAR($F45))*12+MONTH(N$3)-MONTH($F45),$D45)=0),ROUND($E45*IF(EDATE($F45,(YEAR(N$3)-YEAR($F45))*12+MONTH(N$3)-MONTH($F45))&lt;$G45,1,$I45),2),0))))</f>
        <v/>
      </c>
      <c r="O45" s="5">
        <f>IF($A45="","",IF($L45&lt;&gt;"","",IF($J45&lt;&gt;"Active",0,IF(AND((YEAR(O$3)-YEAR($F45))*12+MONTH(O$3)-MONTH($F45)&gt;=0,MOD((YEAR(O$3)-YEAR($F45))*12+MONTH(O$3)-MONTH($F45),$D45)=0),ROUND($E45*IF(EDATE($F45,(YEAR(O$3)-YEAR($F45))*12+MONTH(O$3)-MONTH($F45))&lt;$G45,1,$I45),2),0))))</f>
        <v/>
      </c>
      <c r="P45" s="5">
        <f>IF($A45="","",IF($L45&lt;&gt;"","",IF($J45&lt;&gt;"Active",0,IF(AND((YEAR(P$3)-YEAR($F45))*12+MONTH(P$3)-MONTH($F45)&gt;=0,MOD((YEAR(P$3)-YEAR($F45))*12+MONTH(P$3)-MONTH($F45),$D45)=0),ROUND($E45*IF(EDATE($F45,(YEAR(P$3)-YEAR($F45))*12+MONTH(P$3)-MONTH($F45))&lt;$G45,1,$I45),2),0))))</f>
        <v/>
      </c>
      <c r="Q45" s="5">
        <f>IF($A45="","",IF($L45&lt;&gt;"","",IF($J45&lt;&gt;"Active",0,IF(AND((YEAR(Q$3)-YEAR($F45))*12+MONTH(Q$3)-MONTH($F45)&gt;=0,MOD((YEAR(Q$3)-YEAR($F45))*12+MONTH(Q$3)-MONTH($F45),$D45)=0),ROUND($E45*IF(EDATE($F45,(YEAR(Q$3)-YEAR($F45))*12+MONTH(Q$3)-MONTH($F45))&lt;$G45,1,$I45),2),0))))</f>
        <v/>
      </c>
      <c r="R45" s="5">
        <f>IF($A45="","",IF($L45&lt;&gt;"","",IF($J45&lt;&gt;"Active",0,IF(AND((YEAR(R$3)-YEAR($F45))*12+MONTH(R$3)-MONTH($F45)&gt;=0,MOD((YEAR(R$3)-YEAR($F45))*12+MONTH(R$3)-MONTH($F45),$D45)=0),ROUND($E45*IF(EDATE($F45,(YEAR(R$3)-YEAR($F45))*12+MONTH(R$3)-MONTH($F45))&lt;$G45,1,$I45),2),0))))</f>
        <v/>
      </c>
      <c r="S45" s="5">
        <f>IF($A45="","",IF($L45&lt;&gt;"","",IF($J45&lt;&gt;"Active",0,IF(AND((YEAR(S$3)-YEAR($F45))*12+MONTH(S$3)-MONTH($F45)&gt;=0,MOD((YEAR(S$3)-YEAR($F45))*12+MONTH(S$3)-MONTH($F45),$D45)=0),ROUND($E45*IF(EDATE($F45,(YEAR(S$3)-YEAR($F45))*12+MONTH(S$3)-MONTH($F45))&lt;$G45,1,$I45),2),0))))</f>
        <v/>
      </c>
      <c r="T45" s="5">
        <f>IF($A45="","",IF($L45&lt;&gt;"","",IF($J45&lt;&gt;"Active",0,IF(AND((YEAR(T$3)-YEAR($F45))*12+MONTH(T$3)-MONTH($F45)&gt;=0,MOD((YEAR(T$3)-YEAR($F45))*12+MONTH(T$3)-MONTH($F45),$D45)=0),ROUND($E45*IF(EDATE($F45,(YEAR(T$3)-YEAR($F45))*12+MONTH(T$3)-MONTH($F45))&lt;$G45,1,$I45),2),0))))</f>
        <v/>
      </c>
      <c r="U45" s="5">
        <f>IF($A45="","",IF($L45&lt;&gt;"","",IF($J45&lt;&gt;"Active",0,IF(AND((YEAR(U$3)-YEAR($F45))*12+MONTH(U$3)-MONTH($F45)&gt;=0,MOD((YEAR(U$3)-YEAR($F45))*12+MONTH(U$3)-MONTH($F45),$D45)=0),ROUND($E45*IF(EDATE($F45,(YEAR(U$3)-YEAR($F45))*12+MONTH(U$3)-MONTH($F45))&lt;$G45,1,$I45),2),0))))</f>
        <v/>
      </c>
      <c r="V45" s="5">
        <f>IF($A45="","",IF($L45&lt;&gt;"","",IF($J45&lt;&gt;"Active",0,IF(AND((YEAR(V$3)-YEAR($F45))*12+MONTH(V$3)-MONTH($F45)&gt;=0,MOD((YEAR(V$3)-YEAR($F45))*12+MONTH(V$3)-MONTH($F45),$D45)=0),ROUND($E45*IF(EDATE($F45,(YEAR(V$3)-YEAR($F45))*12+MONTH(V$3)-MONTH($F45))&lt;$G45,1,$I45),2),0))))</f>
        <v/>
      </c>
      <c r="W45" s="5">
        <f>IF($A45="","",IF($L45&lt;&gt;"","",IF($J45&lt;&gt;"Active",0,IF(AND((YEAR(W$3)-YEAR($F45))*12+MONTH(W$3)-MONTH($F45)&gt;=0,MOD((YEAR(W$3)-YEAR($F45))*12+MONTH(W$3)-MONTH($F45),$D45)=0),ROUND($E45*IF(EDATE($F45,(YEAR(W$3)-YEAR($F45))*12+MONTH(W$3)-MONTH($F45))&lt;$G45,1,$I45),2),0))))</f>
        <v/>
      </c>
      <c r="X45" s="5">
        <f>IF($A45="","",IF($L45&lt;&gt;"","",IF($J45&lt;&gt;"Active",0,IF(AND((YEAR(X$3)-YEAR($F45))*12+MONTH(X$3)-MONTH($F45)&gt;=0,MOD((YEAR(X$3)-YEAR($F45))*12+MONTH(X$3)-MONTH($F45),$D45)=0),ROUND($E45*IF(EDATE($F45,(YEAR(X$3)-YEAR($F45))*12+MONTH(X$3)-MONTH($F45))&lt;$G45,1,$I45),2),0))))</f>
        <v/>
      </c>
      <c r="Y45" s="5">
        <f>IF($A45="","",IF($L45&lt;&gt;"","",IF($J45&lt;&gt;"Active",0,$E45*SUMPRODUCT(--(((YEAR($M$3:$X$3)-YEAR($F45))*12+MONTH($M$3:$X$3)-MONTH($F45))&gt;=0),--(MOD((YEAR($M$3:$X$3)-YEAR($F45))*12+MONTH($M$3:$X$3)-MONTH($F45),$D45)=0)))))</f>
        <v/>
      </c>
      <c r="Z45" s="5">
        <f>IF(A45="","",IF(L45&lt;&gt;"","",SUM(M45:X45)))</f>
        <v/>
      </c>
      <c r="AA45" s="5">
        <f>IF(A45="","",IF(OR(Y45="",Z45=""),"",Y45-Z45))</f>
        <v/>
      </c>
    </row>
    <row r="46" ht="22" customHeight="1">
      <c r="A46" s="33" t="n"/>
      <c r="B46" s="34" t="n"/>
      <c r="C46" s="34" t="n"/>
      <c r="D46" s="35">
        <f>IF(A46="","",IFERROR(VLOOKUP(C46,Assumptions!$A$12:$B$16,2,FALSE),""))</f>
        <v/>
      </c>
      <c r="E46" s="36" t="n"/>
      <c r="F46" s="37" t="n"/>
      <c r="G46" s="37" t="n"/>
      <c r="H46" s="38" t="n"/>
      <c r="I46" s="39">
        <f>IF(A46="","",IF(H46="",Assumptions!$B$5,H46))</f>
        <v/>
      </c>
      <c r="J46" s="34" t="n"/>
      <c r="K46" s="40">
        <f>IF(A46="","",IF(OR(L46&lt;&gt;"",J46&lt;&gt;"Active"),"",IF(G46&lt;Assumptions!$B$2,"Renewal overdue"&amp;IF(I46&lt;Assumptions!$B$7,", low retention",""),IF(G46&lt;=Assumptions!$B$2+Assumptions!$B$6,"Renewal due soon"&amp;IF(I46&lt;Assumptions!$B$7,", low retention",""),IF(I46&lt;Assumptions!$B$7,"Low retention","")))))</f>
        <v/>
      </c>
      <c r="L46" s="40">
        <f>IF(A46="","",IF(Assumptions!$B$8&lt;&gt;"Ready","Review assumptions",IF(COUNTIF($A$5:$A$104,A46)&gt;1,"Duplicate contract ID",IF(OR(B46="",C46="",E46="",F46="",G46="",J46=""),"Missing required input",IF(D46="","Frequency not recognized",IF(OR(E46&lt;=0,AND(H46&lt;&gt;"",OR(H46&lt;0,H46&gt;1))),"Check amount or retention",IF(OR(F46&lt;Assumptions!$B$2,F46&gt;EOMONTH(Assumptions!$B$3,11)),"Next service date is outside allowed range","")))))))</f>
        <v/>
      </c>
      <c r="M46" s="5">
        <f>IF($A46="","",IF($L46&lt;&gt;"","",IF($J46&lt;&gt;"Active",0,IF(AND((YEAR(M$3)-YEAR($F46))*12+MONTH(M$3)-MONTH($F46)&gt;=0,MOD((YEAR(M$3)-YEAR($F46))*12+MONTH(M$3)-MONTH($F46),$D46)=0),ROUND($E46*IF(EDATE($F46,(YEAR(M$3)-YEAR($F46))*12+MONTH(M$3)-MONTH($F46))&lt;$G46,1,$I46),2),0))))</f>
        <v/>
      </c>
      <c r="N46" s="5">
        <f>IF($A46="","",IF($L46&lt;&gt;"","",IF($J46&lt;&gt;"Active",0,IF(AND((YEAR(N$3)-YEAR($F46))*12+MONTH(N$3)-MONTH($F46)&gt;=0,MOD((YEAR(N$3)-YEAR($F46))*12+MONTH(N$3)-MONTH($F46),$D46)=0),ROUND($E46*IF(EDATE($F46,(YEAR(N$3)-YEAR($F46))*12+MONTH(N$3)-MONTH($F46))&lt;$G46,1,$I46),2),0))))</f>
        <v/>
      </c>
      <c r="O46" s="5">
        <f>IF($A46="","",IF($L46&lt;&gt;"","",IF($J46&lt;&gt;"Active",0,IF(AND((YEAR(O$3)-YEAR($F46))*12+MONTH(O$3)-MONTH($F46)&gt;=0,MOD((YEAR(O$3)-YEAR($F46))*12+MONTH(O$3)-MONTH($F46),$D46)=0),ROUND($E46*IF(EDATE($F46,(YEAR(O$3)-YEAR($F46))*12+MONTH(O$3)-MONTH($F46))&lt;$G46,1,$I46),2),0))))</f>
        <v/>
      </c>
      <c r="P46" s="5">
        <f>IF($A46="","",IF($L46&lt;&gt;"","",IF($J46&lt;&gt;"Active",0,IF(AND((YEAR(P$3)-YEAR($F46))*12+MONTH(P$3)-MONTH($F46)&gt;=0,MOD((YEAR(P$3)-YEAR($F46))*12+MONTH(P$3)-MONTH($F46),$D46)=0),ROUND($E46*IF(EDATE($F46,(YEAR(P$3)-YEAR($F46))*12+MONTH(P$3)-MONTH($F46))&lt;$G46,1,$I46),2),0))))</f>
        <v/>
      </c>
      <c r="Q46" s="5">
        <f>IF($A46="","",IF($L46&lt;&gt;"","",IF($J46&lt;&gt;"Active",0,IF(AND((YEAR(Q$3)-YEAR($F46))*12+MONTH(Q$3)-MONTH($F46)&gt;=0,MOD((YEAR(Q$3)-YEAR($F46))*12+MONTH(Q$3)-MONTH($F46),$D46)=0),ROUND($E46*IF(EDATE($F46,(YEAR(Q$3)-YEAR($F46))*12+MONTH(Q$3)-MONTH($F46))&lt;$G46,1,$I46),2),0))))</f>
        <v/>
      </c>
      <c r="R46" s="5">
        <f>IF($A46="","",IF($L46&lt;&gt;"","",IF($J46&lt;&gt;"Active",0,IF(AND((YEAR(R$3)-YEAR($F46))*12+MONTH(R$3)-MONTH($F46)&gt;=0,MOD((YEAR(R$3)-YEAR($F46))*12+MONTH(R$3)-MONTH($F46),$D46)=0),ROUND($E46*IF(EDATE($F46,(YEAR(R$3)-YEAR($F46))*12+MONTH(R$3)-MONTH($F46))&lt;$G46,1,$I46),2),0))))</f>
        <v/>
      </c>
      <c r="S46" s="5">
        <f>IF($A46="","",IF($L46&lt;&gt;"","",IF($J46&lt;&gt;"Active",0,IF(AND((YEAR(S$3)-YEAR($F46))*12+MONTH(S$3)-MONTH($F46)&gt;=0,MOD((YEAR(S$3)-YEAR($F46))*12+MONTH(S$3)-MONTH($F46),$D46)=0),ROUND($E46*IF(EDATE($F46,(YEAR(S$3)-YEAR($F46))*12+MONTH(S$3)-MONTH($F46))&lt;$G46,1,$I46),2),0))))</f>
        <v/>
      </c>
      <c r="T46" s="5">
        <f>IF($A46="","",IF($L46&lt;&gt;"","",IF($J46&lt;&gt;"Active",0,IF(AND((YEAR(T$3)-YEAR($F46))*12+MONTH(T$3)-MONTH($F46)&gt;=0,MOD((YEAR(T$3)-YEAR($F46))*12+MONTH(T$3)-MONTH($F46),$D46)=0),ROUND($E46*IF(EDATE($F46,(YEAR(T$3)-YEAR($F46))*12+MONTH(T$3)-MONTH($F46))&lt;$G46,1,$I46),2),0))))</f>
        <v/>
      </c>
      <c r="U46" s="5">
        <f>IF($A46="","",IF($L46&lt;&gt;"","",IF($J46&lt;&gt;"Active",0,IF(AND((YEAR(U$3)-YEAR($F46))*12+MONTH(U$3)-MONTH($F46)&gt;=0,MOD((YEAR(U$3)-YEAR($F46))*12+MONTH(U$3)-MONTH($F46),$D46)=0),ROUND($E46*IF(EDATE($F46,(YEAR(U$3)-YEAR($F46))*12+MONTH(U$3)-MONTH($F46))&lt;$G46,1,$I46),2),0))))</f>
        <v/>
      </c>
      <c r="V46" s="5">
        <f>IF($A46="","",IF($L46&lt;&gt;"","",IF($J46&lt;&gt;"Active",0,IF(AND((YEAR(V$3)-YEAR($F46))*12+MONTH(V$3)-MONTH($F46)&gt;=0,MOD((YEAR(V$3)-YEAR($F46))*12+MONTH(V$3)-MONTH($F46),$D46)=0),ROUND($E46*IF(EDATE($F46,(YEAR(V$3)-YEAR($F46))*12+MONTH(V$3)-MONTH($F46))&lt;$G46,1,$I46),2),0))))</f>
        <v/>
      </c>
      <c r="W46" s="5">
        <f>IF($A46="","",IF($L46&lt;&gt;"","",IF($J46&lt;&gt;"Active",0,IF(AND((YEAR(W$3)-YEAR($F46))*12+MONTH(W$3)-MONTH($F46)&gt;=0,MOD((YEAR(W$3)-YEAR($F46))*12+MONTH(W$3)-MONTH($F46),$D46)=0),ROUND($E46*IF(EDATE($F46,(YEAR(W$3)-YEAR($F46))*12+MONTH(W$3)-MONTH($F46))&lt;$G46,1,$I46),2),0))))</f>
        <v/>
      </c>
      <c r="X46" s="5">
        <f>IF($A46="","",IF($L46&lt;&gt;"","",IF($J46&lt;&gt;"Active",0,IF(AND((YEAR(X$3)-YEAR($F46))*12+MONTH(X$3)-MONTH($F46)&gt;=0,MOD((YEAR(X$3)-YEAR($F46))*12+MONTH(X$3)-MONTH($F46),$D46)=0),ROUND($E46*IF(EDATE($F46,(YEAR(X$3)-YEAR($F46))*12+MONTH(X$3)-MONTH($F46))&lt;$G46,1,$I46),2),0))))</f>
        <v/>
      </c>
      <c r="Y46" s="5">
        <f>IF($A46="","",IF($L46&lt;&gt;"","",IF($J46&lt;&gt;"Active",0,$E46*SUMPRODUCT(--(((YEAR($M$3:$X$3)-YEAR($F46))*12+MONTH($M$3:$X$3)-MONTH($F46))&gt;=0),--(MOD((YEAR($M$3:$X$3)-YEAR($F46))*12+MONTH($M$3:$X$3)-MONTH($F46),$D46)=0)))))</f>
        <v/>
      </c>
      <c r="Z46" s="5">
        <f>IF(A46="","",IF(L46&lt;&gt;"","",SUM(M46:X46)))</f>
        <v/>
      </c>
      <c r="AA46" s="5">
        <f>IF(A46="","",IF(OR(Y46="",Z46=""),"",Y46-Z46))</f>
        <v/>
      </c>
    </row>
    <row r="47" ht="22" customHeight="1">
      <c r="A47" s="33" t="n"/>
      <c r="B47" s="34" t="n"/>
      <c r="C47" s="34" t="n"/>
      <c r="D47" s="35">
        <f>IF(A47="","",IFERROR(VLOOKUP(C47,Assumptions!$A$12:$B$16,2,FALSE),""))</f>
        <v/>
      </c>
      <c r="E47" s="36" t="n"/>
      <c r="F47" s="37" t="n"/>
      <c r="G47" s="37" t="n"/>
      <c r="H47" s="38" t="n"/>
      <c r="I47" s="39">
        <f>IF(A47="","",IF(H47="",Assumptions!$B$5,H47))</f>
        <v/>
      </c>
      <c r="J47" s="34" t="n"/>
      <c r="K47" s="40">
        <f>IF(A47="","",IF(OR(L47&lt;&gt;"",J47&lt;&gt;"Active"),"",IF(G47&lt;Assumptions!$B$2,"Renewal overdue"&amp;IF(I47&lt;Assumptions!$B$7,", low retention",""),IF(G47&lt;=Assumptions!$B$2+Assumptions!$B$6,"Renewal due soon"&amp;IF(I47&lt;Assumptions!$B$7,", low retention",""),IF(I47&lt;Assumptions!$B$7,"Low retention","")))))</f>
        <v/>
      </c>
      <c r="L47" s="40">
        <f>IF(A47="","",IF(Assumptions!$B$8&lt;&gt;"Ready","Review assumptions",IF(COUNTIF($A$5:$A$104,A47)&gt;1,"Duplicate contract ID",IF(OR(B47="",C47="",E47="",F47="",G47="",J47=""),"Missing required input",IF(D47="","Frequency not recognized",IF(OR(E47&lt;=0,AND(H47&lt;&gt;"",OR(H47&lt;0,H47&gt;1))),"Check amount or retention",IF(OR(F47&lt;Assumptions!$B$2,F47&gt;EOMONTH(Assumptions!$B$3,11)),"Next service date is outside allowed range","")))))))</f>
        <v/>
      </c>
      <c r="M47" s="5">
        <f>IF($A47="","",IF($L47&lt;&gt;"","",IF($J47&lt;&gt;"Active",0,IF(AND((YEAR(M$3)-YEAR($F47))*12+MONTH(M$3)-MONTH($F47)&gt;=0,MOD((YEAR(M$3)-YEAR($F47))*12+MONTH(M$3)-MONTH($F47),$D47)=0),ROUND($E47*IF(EDATE($F47,(YEAR(M$3)-YEAR($F47))*12+MONTH(M$3)-MONTH($F47))&lt;$G47,1,$I47),2),0))))</f>
        <v/>
      </c>
      <c r="N47" s="5">
        <f>IF($A47="","",IF($L47&lt;&gt;"","",IF($J47&lt;&gt;"Active",0,IF(AND((YEAR(N$3)-YEAR($F47))*12+MONTH(N$3)-MONTH($F47)&gt;=0,MOD((YEAR(N$3)-YEAR($F47))*12+MONTH(N$3)-MONTH($F47),$D47)=0),ROUND($E47*IF(EDATE($F47,(YEAR(N$3)-YEAR($F47))*12+MONTH(N$3)-MONTH($F47))&lt;$G47,1,$I47),2),0))))</f>
        <v/>
      </c>
      <c r="O47" s="5">
        <f>IF($A47="","",IF($L47&lt;&gt;"","",IF($J47&lt;&gt;"Active",0,IF(AND((YEAR(O$3)-YEAR($F47))*12+MONTH(O$3)-MONTH($F47)&gt;=0,MOD((YEAR(O$3)-YEAR($F47))*12+MONTH(O$3)-MONTH($F47),$D47)=0),ROUND($E47*IF(EDATE($F47,(YEAR(O$3)-YEAR($F47))*12+MONTH(O$3)-MONTH($F47))&lt;$G47,1,$I47),2),0))))</f>
        <v/>
      </c>
      <c r="P47" s="5">
        <f>IF($A47="","",IF($L47&lt;&gt;"","",IF($J47&lt;&gt;"Active",0,IF(AND((YEAR(P$3)-YEAR($F47))*12+MONTH(P$3)-MONTH($F47)&gt;=0,MOD((YEAR(P$3)-YEAR($F47))*12+MONTH(P$3)-MONTH($F47),$D47)=0),ROUND($E47*IF(EDATE($F47,(YEAR(P$3)-YEAR($F47))*12+MONTH(P$3)-MONTH($F47))&lt;$G47,1,$I47),2),0))))</f>
        <v/>
      </c>
      <c r="Q47" s="5">
        <f>IF($A47="","",IF($L47&lt;&gt;"","",IF($J47&lt;&gt;"Active",0,IF(AND((YEAR(Q$3)-YEAR($F47))*12+MONTH(Q$3)-MONTH($F47)&gt;=0,MOD((YEAR(Q$3)-YEAR($F47))*12+MONTH(Q$3)-MONTH($F47),$D47)=0),ROUND($E47*IF(EDATE($F47,(YEAR(Q$3)-YEAR($F47))*12+MONTH(Q$3)-MONTH($F47))&lt;$G47,1,$I47),2),0))))</f>
        <v/>
      </c>
      <c r="R47" s="5">
        <f>IF($A47="","",IF($L47&lt;&gt;"","",IF($J47&lt;&gt;"Active",0,IF(AND((YEAR(R$3)-YEAR($F47))*12+MONTH(R$3)-MONTH($F47)&gt;=0,MOD((YEAR(R$3)-YEAR($F47))*12+MONTH(R$3)-MONTH($F47),$D47)=0),ROUND($E47*IF(EDATE($F47,(YEAR(R$3)-YEAR($F47))*12+MONTH(R$3)-MONTH($F47))&lt;$G47,1,$I47),2),0))))</f>
        <v/>
      </c>
      <c r="S47" s="5">
        <f>IF($A47="","",IF($L47&lt;&gt;"","",IF($J47&lt;&gt;"Active",0,IF(AND((YEAR(S$3)-YEAR($F47))*12+MONTH(S$3)-MONTH($F47)&gt;=0,MOD((YEAR(S$3)-YEAR($F47))*12+MONTH(S$3)-MONTH($F47),$D47)=0),ROUND($E47*IF(EDATE($F47,(YEAR(S$3)-YEAR($F47))*12+MONTH(S$3)-MONTH($F47))&lt;$G47,1,$I47),2),0))))</f>
        <v/>
      </c>
      <c r="T47" s="5">
        <f>IF($A47="","",IF($L47&lt;&gt;"","",IF($J47&lt;&gt;"Active",0,IF(AND((YEAR(T$3)-YEAR($F47))*12+MONTH(T$3)-MONTH($F47)&gt;=0,MOD((YEAR(T$3)-YEAR($F47))*12+MONTH(T$3)-MONTH($F47),$D47)=0),ROUND($E47*IF(EDATE($F47,(YEAR(T$3)-YEAR($F47))*12+MONTH(T$3)-MONTH($F47))&lt;$G47,1,$I47),2),0))))</f>
        <v/>
      </c>
      <c r="U47" s="5">
        <f>IF($A47="","",IF($L47&lt;&gt;"","",IF($J47&lt;&gt;"Active",0,IF(AND((YEAR(U$3)-YEAR($F47))*12+MONTH(U$3)-MONTH($F47)&gt;=0,MOD((YEAR(U$3)-YEAR($F47))*12+MONTH(U$3)-MONTH($F47),$D47)=0),ROUND($E47*IF(EDATE($F47,(YEAR(U$3)-YEAR($F47))*12+MONTH(U$3)-MONTH($F47))&lt;$G47,1,$I47),2),0))))</f>
        <v/>
      </c>
      <c r="V47" s="5">
        <f>IF($A47="","",IF($L47&lt;&gt;"","",IF($J47&lt;&gt;"Active",0,IF(AND((YEAR(V$3)-YEAR($F47))*12+MONTH(V$3)-MONTH($F47)&gt;=0,MOD((YEAR(V$3)-YEAR($F47))*12+MONTH(V$3)-MONTH($F47),$D47)=0),ROUND($E47*IF(EDATE($F47,(YEAR(V$3)-YEAR($F47))*12+MONTH(V$3)-MONTH($F47))&lt;$G47,1,$I47),2),0))))</f>
        <v/>
      </c>
      <c r="W47" s="5">
        <f>IF($A47="","",IF($L47&lt;&gt;"","",IF($J47&lt;&gt;"Active",0,IF(AND((YEAR(W$3)-YEAR($F47))*12+MONTH(W$3)-MONTH($F47)&gt;=0,MOD((YEAR(W$3)-YEAR($F47))*12+MONTH(W$3)-MONTH($F47),$D47)=0),ROUND($E47*IF(EDATE($F47,(YEAR(W$3)-YEAR($F47))*12+MONTH(W$3)-MONTH($F47))&lt;$G47,1,$I47),2),0))))</f>
        <v/>
      </c>
      <c r="X47" s="5">
        <f>IF($A47="","",IF($L47&lt;&gt;"","",IF($J47&lt;&gt;"Active",0,IF(AND((YEAR(X$3)-YEAR($F47))*12+MONTH(X$3)-MONTH($F47)&gt;=0,MOD((YEAR(X$3)-YEAR($F47))*12+MONTH(X$3)-MONTH($F47),$D47)=0),ROUND($E47*IF(EDATE($F47,(YEAR(X$3)-YEAR($F47))*12+MONTH(X$3)-MONTH($F47))&lt;$G47,1,$I47),2),0))))</f>
        <v/>
      </c>
      <c r="Y47" s="5">
        <f>IF($A47="","",IF($L47&lt;&gt;"","",IF($J47&lt;&gt;"Active",0,$E47*SUMPRODUCT(--(((YEAR($M$3:$X$3)-YEAR($F47))*12+MONTH($M$3:$X$3)-MONTH($F47))&gt;=0),--(MOD((YEAR($M$3:$X$3)-YEAR($F47))*12+MONTH($M$3:$X$3)-MONTH($F47),$D47)=0)))))</f>
        <v/>
      </c>
      <c r="Z47" s="5">
        <f>IF(A47="","",IF(L47&lt;&gt;"","",SUM(M47:X47)))</f>
        <v/>
      </c>
      <c r="AA47" s="5">
        <f>IF(A47="","",IF(OR(Y47="",Z47=""),"",Y47-Z47))</f>
        <v/>
      </c>
    </row>
    <row r="48" ht="22" customHeight="1">
      <c r="A48" s="33" t="n"/>
      <c r="B48" s="34" t="n"/>
      <c r="C48" s="34" t="n"/>
      <c r="D48" s="35">
        <f>IF(A48="","",IFERROR(VLOOKUP(C48,Assumptions!$A$12:$B$16,2,FALSE),""))</f>
        <v/>
      </c>
      <c r="E48" s="36" t="n"/>
      <c r="F48" s="37" t="n"/>
      <c r="G48" s="37" t="n"/>
      <c r="H48" s="38" t="n"/>
      <c r="I48" s="39">
        <f>IF(A48="","",IF(H48="",Assumptions!$B$5,H48))</f>
        <v/>
      </c>
      <c r="J48" s="34" t="n"/>
      <c r="K48" s="40">
        <f>IF(A48="","",IF(OR(L48&lt;&gt;"",J48&lt;&gt;"Active"),"",IF(G48&lt;Assumptions!$B$2,"Renewal overdue"&amp;IF(I48&lt;Assumptions!$B$7,", low retention",""),IF(G48&lt;=Assumptions!$B$2+Assumptions!$B$6,"Renewal due soon"&amp;IF(I48&lt;Assumptions!$B$7,", low retention",""),IF(I48&lt;Assumptions!$B$7,"Low retention","")))))</f>
        <v/>
      </c>
      <c r="L48" s="40">
        <f>IF(A48="","",IF(Assumptions!$B$8&lt;&gt;"Ready","Review assumptions",IF(COUNTIF($A$5:$A$104,A48)&gt;1,"Duplicate contract ID",IF(OR(B48="",C48="",E48="",F48="",G48="",J48=""),"Missing required input",IF(D48="","Frequency not recognized",IF(OR(E48&lt;=0,AND(H48&lt;&gt;"",OR(H48&lt;0,H48&gt;1))),"Check amount or retention",IF(OR(F48&lt;Assumptions!$B$2,F48&gt;EOMONTH(Assumptions!$B$3,11)),"Next service date is outside allowed range","")))))))</f>
        <v/>
      </c>
      <c r="M48" s="5">
        <f>IF($A48="","",IF($L48&lt;&gt;"","",IF($J48&lt;&gt;"Active",0,IF(AND((YEAR(M$3)-YEAR($F48))*12+MONTH(M$3)-MONTH($F48)&gt;=0,MOD((YEAR(M$3)-YEAR($F48))*12+MONTH(M$3)-MONTH($F48),$D48)=0),ROUND($E48*IF(EDATE($F48,(YEAR(M$3)-YEAR($F48))*12+MONTH(M$3)-MONTH($F48))&lt;$G48,1,$I48),2),0))))</f>
        <v/>
      </c>
      <c r="N48" s="5">
        <f>IF($A48="","",IF($L48&lt;&gt;"","",IF($J48&lt;&gt;"Active",0,IF(AND((YEAR(N$3)-YEAR($F48))*12+MONTH(N$3)-MONTH($F48)&gt;=0,MOD((YEAR(N$3)-YEAR($F48))*12+MONTH(N$3)-MONTH($F48),$D48)=0),ROUND($E48*IF(EDATE($F48,(YEAR(N$3)-YEAR($F48))*12+MONTH(N$3)-MONTH($F48))&lt;$G48,1,$I48),2),0))))</f>
        <v/>
      </c>
      <c r="O48" s="5">
        <f>IF($A48="","",IF($L48&lt;&gt;"","",IF($J48&lt;&gt;"Active",0,IF(AND((YEAR(O$3)-YEAR($F48))*12+MONTH(O$3)-MONTH($F48)&gt;=0,MOD((YEAR(O$3)-YEAR($F48))*12+MONTH(O$3)-MONTH($F48),$D48)=0),ROUND($E48*IF(EDATE($F48,(YEAR(O$3)-YEAR($F48))*12+MONTH(O$3)-MONTH($F48))&lt;$G48,1,$I48),2),0))))</f>
        <v/>
      </c>
      <c r="P48" s="5">
        <f>IF($A48="","",IF($L48&lt;&gt;"","",IF($J48&lt;&gt;"Active",0,IF(AND((YEAR(P$3)-YEAR($F48))*12+MONTH(P$3)-MONTH($F48)&gt;=0,MOD((YEAR(P$3)-YEAR($F48))*12+MONTH(P$3)-MONTH($F48),$D48)=0),ROUND($E48*IF(EDATE($F48,(YEAR(P$3)-YEAR($F48))*12+MONTH(P$3)-MONTH($F48))&lt;$G48,1,$I48),2),0))))</f>
        <v/>
      </c>
      <c r="Q48" s="5">
        <f>IF($A48="","",IF($L48&lt;&gt;"","",IF($J48&lt;&gt;"Active",0,IF(AND((YEAR(Q$3)-YEAR($F48))*12+MONTH(Q$3)-MONTH($F48)&gt;=0,MOD((YEAR(Q$3)-YEAR($F48))*12+MONTH(Q$3)-MONTH($F48),$D48)=0),ROUND($E48*IF(EDATE($F48,(YEAR(Q$3)-YEAR($F48))*12+MONTH(Q$3)-MONTH($F48))&lt;$G48,1,$I48),2),0))))</f>
        <v/>
      </c>
      <c r="R48" s="5">
        <f>IF($A48="","",IF($L48&lt;&gt;"","",IF($J48&lt;&gt;"Active",0,IF(AND((YEAR(R$3)-YEAR($F48))*12+MONTH(R$3)-MONTH($F48)&gt;=0,MOD((YEAR(R$3)-YEAR($F48))*12+MONTH(R$3)-MONTH($F48),$D48)=0),ROUND($E48*IF(EDATE($F48,(YEAR(R$3)-YEAR($F48))*12+MONTH(R$3)-MONTH($F48))&lt;$G48,1,$I48),2),0))))</f>
        <v/>
      </c>
      <c r="S48" s="5">
        <f>IF($A48="","",IF($L48&lt;&gt;"","",IF($J48&lt;&gt;"Active",0,IF(AND((YEAR(S$3)-YEAR($F48))*12+MONTH(S$3)-MONTH($F48)&gt;=0,MOD((YEAR(S$3)-YEAR($F48))*12+MONTH(S$3)-MONTH($F48),$D48)=0),ROUND($E48*IF(EDATE($F48,(YEAR(S$3)-YEAR($F48))*12+MONTH(S$3)-MONTH($F48))&lt;$G48,1,$I48),2),0))))</f>
        <v/>
      </c>
      <c r="T48" s="5">
        <f>IF($A48="","",IF($L48&lt;&gt;"","",IF($J48&lt;&gt;"Active",0,IF(AND((YEAR(T$3)-YEAR($F48))*12+MONTH(T$3)-MONTH($F48)&gt;=0,MOD((YEAR(T$3)-YEAR($F48))*12+MONTH(T$3)-MONTH($F48),$D48)=0),ROUND($E48*IF(EDATE($F48,(YEAR(T$3)-YEAR($F48))*12+MONTH(T$3)-MONTH($F48))&lt;$G48,1,$I48),2),0))))</f>
        <v/>
      </c>
      <c r="U48" s="5">
        <f>IF($A48="","",IF($L48&lt;&gt;"","",IF($J48&lt;&gt;"Active",0,IF(AND((YEAR(U$3)-YEAR($F48))*12+MONTH(U$3)-MONTH($F48)&gt;=0,MOD((YEAR(U$3)-YEAR($F48))*12+MONTH(U$3)-MONTH($F48),$D48)=0),ROUND($E48*IF(EDATE($F48,(YEAR(U$3)-YEAR($F48))*12+MONTH(U$3)-MONTH($F48))&lt;$G48,1,$I48),2),0))))</f>
        <v/>
      </c>
      <c r="V48" s="5">
        <f>IF($A48="","",IF($L48&lt;&gt;"","",IF($J48&lt;&gt;"Active",0,IF(AND((YEAR(V$3)-YEAR($F48))*12+MONTH(V$3)-MONTH($F48)&gt;=0,MOD((YEAR(V$3)-YEAR($F48))*12+MONTH(V$3)-MONTH($F48),$D48)=0),ROUND($E48*IF(EDATE($F48,(YEAR(V$3)-YEAR($F48))*12+MONTH(V$3)-MONTH($F48))&lt;$G48,1,$I48),2),0))))</f>
        <v/>
      </c>
      <c r="W48" s="5">
        <f>IF($A48="","",IF($L48&lt;&gt;"","",IF($J48&lt;&gt;"Active",0,IF(AND((YEAR(W$3)-YEAR($F48))*12+MONTH(W$3)-MONTH($F48)&gt;=0,MOD((YEAR(W$3)-YEAR($F48))*12+MONTH(W$3)-MONTH($F48),$D48)=0),ROUND($E48*IF(EDATE($F48,(YEAR(W$3)-YEAR($F48))*12+MONTH(W$3)-MONTH($F48))&lt;$G48,1,$I48),2),0))))</f>
        <v/>
      </c>
      <c r="X48" s="5">
        <f>IF($A48="","",IF($L48&lt;&gt;"","",IF($J48&lt;&gt;"Active",0,IF(AND((YEAR(X$3)-YEAR($F48))*12+MONTH(X$3)-MONTH($F48)&gt;=0,MOD((YEAR(X$3)-YEAR($F48))*12+MONTH(X$3)-MONTH($F48),$D48)=0),ROUND($E48*IF(EDATE($F48,(YEAR(X$3)-YEAR($F48))*12+MONTH(X$3)-MONTH($F48))&lt;$G48,1,$I48),2),0))))</f>
        <v/>
      </c>
      <c r="Y48" s="5">
        <f>IF($A48="","",IF($L48&lt;&gt;"","",IF($J48&lt;&gt;"Active",0,$E48*SUMPRODUCT(--(((YEAR($M$3:$X$3)-YEAR($F48))*12+MONTH($M$3:$X$3)-MONTH($F48))&gt;=0),--(MOD((YEAR($M$3:$X$3)-YEAR($F48))*12+MONTH($M$3:$X$3)-MONTH($F48),$D48)=0)))))</f>
        <v/>
      </c>
      <c r="Z48" s="5">
        <f>IF(A48="","",IF(L48&lt;&gt;"","",SUM(M48:X48)))</f>
        <v/>
      </c>
      <c r="AA48" s="5">
        <f>IF(A48="","",IF(OR(Y48="",Z48=""),"",Y48-Z48))</f>
        <v/>
      </c>
    </row>
    <row r="49" ht="22" customHeight="1">
      <c r="A49" s="33" t="n"/>
      <c r="B49" s="34" t="n"/>
      <c r="C49" s="34" t="n"/>
      <c r="D49" s="35">
        <f>IF(A49="","",IFERROR(VLOOKUP(C49,Assumptions!$A$12:$B$16,2,FALSE),""))</f>
        <v/>
      </c>
      <c r="E49" s="36" t="n"/>
      <c r="F49" s="37" t="n"/>
      <c r="G49" s="37" t="n"/>
      <c r="H49" s="38" t="n"/>
      <c r="I49" s="39">
        <f>IF(A49="","",IF(H49="",Assumptions!$B$5,H49))</f>
        <v/>
      </c>
      <c r="J49" s="34" t="n"/>
      <c r="K49" s="40">
        <f>IF(A49="","",IF(OR(L49&lt;&gt;"",J49&lt;&gt;"Active"),"",IF(G49&lt;Assumptions!$B$2,"Renewal overdue"&amp;IF(I49&lt;Assumptions!$B$7,", low retention",""),IF(G49&lt;=Assumptions!$B$2+Assumptions!$B$6,"Renewal due soon"&amp;IF(I49&lt;Assumptions!$B$7,", low retention",""),IF(I49&lt;Assumptions!$B$7,"Low retention","")))))</f>
        <v/>
      </c>
      <c r="L49" s="40">
        <f>IF(A49="","",IF(Assumptions!$B$8&lt;&gt;"Ready","Review assumptions",IF(COUNTIF($A$5:$A$104,A49)&gt;1,"Duplicate contract ID",IF(OR(B49="",C49="",E49="",F49="",G49="",J49=""),"Missing required input",IF(D49="","Frequency not recognized",IF(OR(E49&lt;=0,AND(H49&lt;&gt;"",OR(H49&lt;0,H49&gt;1))),"Check amount or retention",IF(OR(F49&lt;Assumptions!$B$2,F49&gt;EOMONTH(Assumptions!$B$3,11)),"Next service date is outside allowed range","")))))))</f>
        <v/>
      </c>
      <c r="M49" s="5">
        <f>IF($A49="","",IF($L49&lt;&gt;"","",IF($J49&lt;&gt;"Active",0,IF(AND((YEAR(M$3)-YEAR($F49))*12+MONTH(M$3)-MONTH($F49)&gt;=0,MOD((YEAR(M$3)-YEAR($F49))*12+MONTH(M$3)-MONTH($F49),$D49)=0),ROUND($E49*IF(EDATE($F49,(YEAR(M$3)-YEAR($F49))*12+MONTH(M$3)-MONTH($F49))&lt;$G49,1,$I49),2),0))))</f>
        <v/>
      </c>
      <c r="N49" s="5">
        <f>IF($A49="","",IF($L49&lt;&gt;"","",IF($J49&lt;&gt;"Active",0,IF(AND((YEAR(N$3)-YEAR($F49))*12+MONTH(N$3)-MONTH($F49)&gt;=0,MOD((YEAR(N$3)-YEAR($F49))*12+MONTH(N$3)-MONTH($F49),$D49)=0),ROUND($E49*IF(EDATE($F49,(YEAR(N$3)-YEAR($F49))*12+MONTH(N$3)-MONTH($F49))&lt;$G49,1,$I49),2),0))))</f>
        <v/>
      </c>
      <c r="O49" s="5">
        <f>IF($A49="","",IF($L49&lt;&gt;"","",IF($J49&lt;&gt;"Active",0,IF(AND((YEAR(O$3)-YEAR($F49))*12+MONTH(O$3)-MONTH($F49)&gt;=0,MOD((YEAR(O$3)-YEAR($F49))*12+MONTH(O$3)-MONTH($F49),$D49)=0),ROUND($E49*IF(EDATE($F49,(YEAR(O$3)-YEAR($F49))*12+MONTH(O$3)-MONTH($F49))&lt;$G49,1,$I49),2),0))))</f>
        <v/>
      </c>
      <c r="P49" s="5">
        <f>IF($A49="","",IF($L49&lt;&gt;"","",IF($J49&lt;&gt;"Active",0,IF(AND((YEAR(P$3)-YEAR($F49))*12+MONTH(P$3)-MONTH($F49)&gt;=0,MOD((YEAR(P$3)-YEAR($F49))*12+MONTH(P$3)-MONTH($F49),$D49)=0),ROUND($E49*IF(EDATE($F49,(YEAR(P$3)-YEAR($F49))*12+MONTH(P$3)-MONTH($F49))&lt;$G49,1,$I49),2),0))))</f>
        <v/>
      </c>
      <c r="Q49" s="5">
        <f>IF($A49="","",IF($L49&lt;&gt;"","",IF($J49&lt;&gt;"Active",0,IF(AND((YEAR(Q$3)-YEAR($F49))*12+MONTH(Q$3)-MONTH($F49)&gt;=0,MOD((YEAR(Q$3)-YEAR($F49))*12+MONTH(Q$3)-MONTH($F49),$D49)=0),ROUND($E49*IF(EDATE($F49,(YEAR(Q$3)-YEAR($F49))*12+MONTH(Q$3)-MONTH($F49))&lt;$G49,1,$I49),2),0))))</f>
        <v/>
      </c>
      <c r="R49" s="5">
        <f>IF($A49="","",IF($L49&lt;&gt;"","",IF($J49&lt;&gt;"Active",0,IF(AND((YEAR(R$3)-YEAR($F49))*12+MONTH(R$3)-MONTH($F49)&gt;=0,MOD((YEAR(R$3)-YEAR($F49))*12+MONTH(R$3)-MONTH($F49),$D49)=0),ROUND($E49*IF(EDATE($F49,(YEAR(R$3)-YEAR($F49))*12+MONTH(R$3)-MONTH($F49))&lt;$G49,1,$I49),2),0))))</f>
        <v/>
      </c>
      <c r="S49" s="5">
        <f>IF($A49="","",IF($L49&lt;&gt;"","",IF($J49&lt;&gt;"Active",0,IF(AND((YEAR(S$3)-YEAR($F49))*12+MONTH(S$3)-MONTH($F49)&gt;=0,MOD((YEAR(S$3)-YEAR($F49))*12+MONTH(S$3)-MONTH($F49),$D49)=0),ROUND($E49*IF(EDATE($F49,(YEAR(S$3)-YEAR($F49))*12+MONTH(S$3)-MONTH($F49))&lt;$G49,1,$I49),2),0))))</f>
        <v/>
      </c>
      <c r="T49" s="5">
        <f>IF($A49="","",IF($L49&lt;&gt;"","",IF($J49&lt;&gt;"Active",0,IF(AND((YEAR(T$3)-YEAR($F49))*12+MONTH(T$3)-MONTH($F49)&gt;=0,MOD((YEAR(T$3)-YEAR($F49))*12+MONTH(T$3)-MONTH($F49),$D49)=0),ROUND($E49*IF(EDATE($F49,(YEAR(T$3)-YEAR($F49))*12+MONTH(T$3)-MONTH($F49))&lt;$G49,1,$I49),2),0))))</f>
        <v/>
      </c>
      <c r="U49" s="5">
        <f>IF($A49="","",IF($L49&lt;&gt;"","",IF($J49&lt;&gt;"Active",0,IF(AND((YEAR(U$3)-YEAR($F49))*12+MONTH(U$3)-MONTH($F49)&gt;=0,MOD((YEAR(U$3)-YEAR($F49))*12+MONTH(U$3)-MONTH($F49),$D49)=0),ROUND($E49*IF(EDATE($F49,(YEAR(U$3)-YEAR($F49))*12+MONTH(U$3)-MONTH($F49))&lt;$G49,1,$I49),2),0))))</f>
        <v/>
      </c>
      <c r="V49" s="5">
        <f>IF($A49="","",IF($L49&lt;&gt;"","",IF($J49&lt;&gt;"Active",0,IF(AND((YEAR(V$3)-YEAR($F49))*12+MONTH(V$3)-MONTH($F49)&gt;=0,MOD((YEAR(V$3)-YEAR($F49))*12+MONTH(V$3)-MONTH($F49),$D49)=0),ROUND($E49*IF(EDATE($F49,(YEAR(V$3)-YEAR($F49))*12+MONTH(V$3)-MONTH($F49))&lt;$G49,1,$I49),2),0))))</f>
        <v/>
      </c>
      <c r="W49" s="5">
        <f>IF($A49="","",IF($L49&lt;&gt;"","",IF($J49&lt;&gt;"Active",0,IF(AND((YEAR(W$3)-YEAR($F49))*12+MONTH(W$3)-MONTH($F49)&gt;=0,MOD((YEAR(W$3)-YEAR($F49))*12+MONTH(W$3)-MONTH($F49),$D49)=0),ROUND($E49*IF(EDATE($F49,(YEAR(W$3)-YEAR($F49))*12+MONTH(W$3)-MONTH($F49))&lt;$G49,1,$I49),2),0))))</f>
        <v/>
      </c>
      <c r="X49" s="5">
        <f>IF($A49="","",IF($L49&lt;&gt;"","",IF($J49&lt;&gt;"Active",0,IF(AND((YEAR(X$3)-YEAR($F49))*12+MONTH(X$3)-MONTH($F49)&gt;=0,MOD((YEAR(X$3)-YEAR($F49))*12+MONTH(X$3)-MONTH($F49),$D49)=0),ROUND($E49*IF(EDATE($F49,(YEAR(X$3)-YEAR($F49))*12+MONTH(X$3)-MONTH($F49))&lt;$G49,1,$I49),2),0))))</f>
        <v/>
      </c>
      <c r="Y49" s="5">
        <f>IF($A49="","",IF($L49&lt;&gt;"","",IF($J49&lt;&gt;"Active",0,$E49*SUMPRODUCT(--(((YEAR($M$3:$X$3)-YEAR($F49))*12+MONTH($M$3:$X$3)-MONTH($F49))&gt;=0),--(MOD((YEAR($M$3:$X$3)-YEAR($F49))*12+MONTH($M$3:$X$3)-MONTH($F49),$D49)=0)))))</f>
        <v/>
      </c>
      <c r="Z49" s="5">
        <f>IF(A49="","",IF(L49&lt;&gt;"","",SUM(M49:X49)))</f>
        <v/>
      </c>
      <c r="AA49" s="5">
        <f>IF(A49="","",IF(OR(Y49="",Z49=""),"",Y49-Z49))</f>
        <v/>
      </c>
    </row>
    <row r="50" ht="22" customHeight="1">
      <c r="A50" s="33" t="n"/>
      <c r="B50" s="34" t="n"/>
      <c r="C50" s="34" t="n"/>
      <c r="D50" s="35">
        <f>IF(A50="","",IFERROR(VLOOKUP(C50,Assumptions!$A$12:$B$16,2,FALSE),""))</f>
        <v/>
      </c>
      <c r="E50" s="36" t="n"/>
      <c r="F50" s="37" t="n"/>
      <c r="G50" s="37" t="n"/>
      <c r="H50" s="38" t="n"/>
      <c r="I50" s="39">
        <f>IF(A50="","",IF(H50="",Assumptions!$B$5,H50))</f>
        <v/>
      </c>
      <c r="J50" s="34" t="n"/>
      <c r="K50" s="40">
        <f>IF(A50="","",IF(OR(L50&lt;&gt;"",J50&lt;&gt;"Active"),"",IF(G50&lt;Assumptions!$B$2,"Renewal overdue"&amp;IF(I50&lt;Assumptions!$B$7,", low retention",""),IF(G50&lt;=Assumptions!$B$2+Assumptions!$B$6,"Renewal due soon"&amp;IF(I50&lt;Assumptions!$B$7,", low retention",""),IF(I50&lt;Assumptions!$B$7,"Low retention","")))))</f>
        <v/>
      </c>
      <c r="L50" s="40">
        <f>IF(A50="","",IF(Assumptions!$B$8&lt;&gt;"Ready","Review assumptions",IF(COUNTIF($A$5:$A$104,A50)&gt;1,"Duplicate contract ID",IF(OR(B50="",C50="",E50="",F50="",G50="",J50=""),"Missing required input",IF(D50="","Frequency not recognized",IF(OR(E50&lt;=0,AND(H50&lt;&gt;"",OR(H50&lt;0,H50&gt;1))),"Check amount or retention",IF(OR(F50&lt;Assumptions!$B$2,F50&gt;EOMONTH(Assumptions!$B$3,11)),"Next service date is outside allowed range","")))))))</f>
        <v/>
      </c>
      <c r="M50" s="5">
        <f>IF($A50="","",IF($L50&lt;&gt;"","",IF($J50&lt;&gt;"Active",0,IF(AND((YEAR(M$3)-YEAR($F50))*12+MONTH(M$3)-MONTH($F50)&gt;=0,MOD((YEAR(M$3)-YEAR($F50))*12+MONTH(M$3)-MONTH($F50),$D50)=0),ROUND($E50*IF(EDATE($F50,(YEAR(M$3)-YEAR($F50))*12+MONTH(M$3)-MONTH($F50))&lt;$G50,1,$I50),2),0))))</f>
        <v/>
      </c>
      <c r="N50" s="5">
        <f>IF($A50="","",IF($L50&lt;&gt;"","",IF($J50&lt;&gt;"Active",0,IF(AND((YEAR(N$3)-YEAR($F50))*12+MONTH(N$3)-MONTH($F50)&gt;=0,MOD((YEAR(N$3)-YEAR($F50))*12+MONTH(N$3)-MONTH($F50),$D50)=0),ROUND($E50*IF(EDATE($F50,(YEAR(N$3)-YEAR($F50))*12+MONTH(N$3)-MONTH($F50))&lt;$G50,1,$I50),2),0))))</f>
        <v/>
      </c>
      <c r="O50" s="5">
        <f>IF($A50="","",IF($L50&lt;&gt;"","",IF($J50&lt;&gt;"Active",0,IF(AND((YEAR(O$3)-YEAR($F50))*12+MONTH(O$3)-MONTH($F50)&gt;=0,MOD((YEAR(O$3)-YEAR($F50))*12+MONTH(O$3)-MONTH($F50),$D50)=0),ROUND($E50*IF(EDATE($F50,(YEAR(O$3)-YEAR($F50))*12+MONTH(O$3)-MONTH($F50))&lt;$G50,1,$I50),2),0))))</f>
        <v/>
      </c>
      <c r="P50" s="5">
        <f>IF($A50="","",IF($L50&lt;&gt;"","",IF($J50&lt;&gt;"Active",0,IF(AND((YEAR(P$3)-YEAR($F50))*12+MONTH(P$3)-MONTH($F50)&gt;=0,MOD((YEAR(P$3)-YEAR($F50))*12+MONTH(P$3)-MONTH($F50),$D50)=0),ROUND($E50*IF(EDATE($F50,(YEAR(P$3)-YEAR($F50))*12+MONTH(P$3)-MONTH($F50))&lt;$G50,1,$I50),2),0))))</f>
        <v/>
      </c>
      <c r="Q50" s="5">
        <f>IF($A50="","",IF($L50&lt;&gt;"","",IF($J50&lt;&gt;"Active",0,IF(AND((YEAR(Q$3)-YEAR($F50))*12+MONTH(Q$3)-MONTH($F50)&gt;=0,MOD((YEAR(Q$3)-YEAR($F50))*12+MONTH(Q$3)-MONTH($F50),$D50)=0),ROUND($E50*IF(EDATE($F50,(YEAR(Q$3)-YEAR($F50))*12+MONTH(Q$3)-MONTH($F50))&lt;$G50,1,$I50),2),0))))</f>
        <v/>
      </c>
      <c r="R50" s="5">
        <f>IF($A50="","",IF($L50&lt;&gt;"","",IF($J50&lt;&gt;"Active",0,IF(AND((YEAR(R$3)-YEAR($F50))*12+MONTH(R$3)-MONTH($F50)&gt;=0,MOD((YEAR(R$3)-YEAR($F50))*12+MONTH(R$3)-MONTH($F50),$D50)=0),ROUND($E50*IF(EDATE($F50,(YEAR(R$3)-YEAR($F50))*12+MONTH(R$3)-MONTH($F50))&lt;$G50,1,$I50),2),0))))</f>
        <v/>
      </c>
      <c r="S50" s="5">
        <f>IF($A50="","",IF($L50&lt;&gt;"","",IF($J50&lt;&gt;"Active",0,IF(AND((YEAR(S$3)-YEAR($F50))*12+MONTH(S$3)-MONTH($F50)&gt;=0,MOD((YEAR(S$3)-YEAR($F50))*12+MONTH(S$3)-MONTH($F50),$D50)=0),ROUND($E50*IF(EDATE($F50,(YEAR(S$3)-YEAR($F50))*12+MONTH(S$3)-MONTH($F50))&lt;$G50,1,$I50),2),0))))</f>
        <v/>
      </c>
      <c r="T50" s="5">
        <f>IF($A50="","",IF($L50&lt;&gt;"","",IF($J50&lt;&gt;"Active",0,IF(AND((YEAR(T$3)-YEAR($F50))*12+MONTH(T$3)-MONTH($F50)&gt;=0,MOD((YEAR(T$3)-YEAR($F50))*12+MONTH(T$3)-MONTH($F50),$D50)=0),ROUND($E50*IF(EDATE($F50,(YEAR(T$3)-YEAR($F50))*12+MONTH(T$3)-MONTH($F50))&lt;$G50,1,$I50),2),0))))</f>
        <v/>
      </c>
      <c r="U50" s="5">
        <f>IF($A50="","",IF($L50&lt;&gt;"","",IF($J50&lt;&gt;"Active",0,IF(AND((YEAR(U$3)-YEAR($F50))*12+MONTH(U$3)-MONTH($F50)&gt;=0,MOD((YEAR(U$3)-YEAR($F50))*12+MONTH(U$3)-MONTH($F50),$D50)=0),ROUND($E50*IF(EDATE($F50,(YEAR(U$3)-YEAR($F50))*12+MONTH(U$3)-MONTH($F50))&lt;$G50,1,$I50),2),0))))</f>
        <v/>
      </c>
      <c r="V50" s="5">
        <f>IF($A50="","",IF($L50&lt;&gt;"","",IF($J50&lt;&gt;"Active",0,IF(AND((YEAR(V$3)-YEAR($F50))*12+MONTH(V$3)-MONTH($F50)&gt;=0,MOD((YEAR(V$3)-YEAR($F50))*12+MONTH(V$3)-MONTH($F50),$D50)=0),ROUND($E50*IF(EDATE($F50,(YEAR(V$3)-YEAR($F50))*12+MONTH(V$3)-MONTH($F50))&lt;$G50,1,$I50),2),0))))</f>
        <v/>
      </c>
      <c r="W50" s="5">
        <f>IF($A50="","",IF($L50&lt;&gt;"","",IF($J50&lt;&gt;"Active",0,IF(AND((YEAR(W$3)-YEAR($F50))*12+MONTH(W$3)-MONTH($F50)&gt;=0,MOD((YEAR(W$3)-YEAR($F50))*12+MONTH(W$3)-MONTH($F50),$D50)=0),ROUND($E50*IF(EDATE($F50,(YEAR(W$3)-YEAR($F50))*12+MONTH(W$3)-MONTH($F50))&lt;$G50,1,$I50),2),0))))</f>
        <v/>
      </c>
      <c r="X50" s="5">
        <f>IF($A50="","",IF($L50&lt;&gt;"","",IF($J50&lt;&gt;"Active",0,IF(AND((YEAR(X$3)-YEAR($F50))*12+MONTH(X$3)-MONTH($F50)&gt;=0,MOD((YEAR(X$3)-YEAR($F50))*12+MONTH(X$3)-MONTH($F50),$D50)=0),ROUND($E50*IF(EDATE($F50,(YEAR(X$3)-YEAR($F50))*12+MONTH(X$3)-MONTH($F50))&lt;$G50,1,$I50),2),0))))</f>
        <v/>
      </c>
      <c r="Y50" s="5">
        <f>IF($A50="","",IF($L50&lt;&gt;"","",IF($J50&lt;&gt;"Active",0,$E50*SUMPRODUCT(--(((YEAR($M$3:$X$3)-YEAR($F50))*12+MONTH($M$3:$X$3)-MONTH($F50))&gt;=0),--(MOD((YEAR($M$3:$X$3)-YEAR($F50))*12+MONTH($M$3:$X$3)-MONTH($F50),$D50)=0)))))</f>
        <v/>
      </c>
      <c r="Z50" s="5">
        <f>IF(A50="","",IF(L50&lt;&gt;"","",SUM(M50:X50)))</f>
        <v/>
      </c>
      <c r="AA50" s="5">
        <f>IF(A50="","",IF(OR(Y50="",Z50=""),"",Y50-Z50))</f>
        <v/>
      </c>
    </row>
    <row r="51" ht="22" customHeight="1">
      <c r="A51" s="33" t="n"/>
      <c r="B51" s="34" t="n"/>
      <c r="C51" s="34" t="n"/>
      <c r="D51" s="35">
        <f>IF(A51="","",IFERROR(VLOOKUP(C51,Assumptions!$A$12:$B$16,2,FALSE),""))</f>
        <v/>
      </c>
      <c r="E51" s="36" t="n"/>
      <c r="F51" s="37" t="n"/>
      <c r="G51" s="37" t="n"/>
      <c r="H51" s="38" t="n"/>
      <c r="I51" s="39">
        <f>IF(A51="","",IF(H51="",Assumptions!$B$5,H51))</f>
        <v/>
      </c>
      <c r="J51" s="34" t="n"/>
      <c r="K51" s="40">
        <f>IF(A51="","",IF(OR(L51&lt;&gt;"",J51&lt;&gt;"Active"),"",IF(G51&lt;Assumptions!$B$2,"Renewal overdue"&amp;IF(I51&lt;Assumptions!$B$7,", low retention",""),IF(G51&lt;=Assumptions!$B$2+Assumptions!$B$6,"Renewal due soon"&amp;IF(I51&lt;Assumptions!$B$7,", low retention",""),IF(I51&lt;Assumptions!$B$7,"Low retention","")))))</f>
        <v/>
      </c>
      <c r="L51" s="40">
        <f>IF(A51="","",IF(Assumptions!$B$8&lt;&gt;"Ready","Review assumptions",IF(COUNTIF($A$5:$A$104,A51)&gt;1,"Duplicate contract ID",IF(OR(B51="",C51="",E51="",F51="",G51="",J51=""),"Missing required input",IF(D51="","Frequency not recognized",IF(OR(E51&lt;=0,AND(H51&lt;&gt;"",OR(H51&lt;0,H51&gt;1))),"Check amount or retention",IF(OR(F51&lt;Assumptions!$B$2,F51&gt;EOMONTH(Assumptions!$B$3,11)),"Next service date is outside allowed range","")))))))</f>
        <v/>
      </c>
      <c r="M51" s="5">
        <f>IF($A51="","",IF($L51&lt;&gt;"","",IF($J51&lt;&gt;"Active",0,IF(AND((YEAR(M$3)-YEAR($F51))*12+MONTH(M$3)-MONTH($F51)&gt;=0,MOD((YEAR(M$3)-YEAR($F51))*12+MONTH(M$3)-MONTH($F51),$D51)=0),ROUND($E51*IF(EDATE($F51,(YEAR(M$3)-YEAR($F51))*12+MONTH(M$3)-MONTH($F51))&lt;$G51,1,$I51),2),0))))</f>
        <v/>
      </c>
      <c r="N51" s="5">
        <f>IF($A51="","",IF($L51&lt;&gt;"","",IF($J51&lt;&gt;"Active",0,IF(AND((YEAR(N$3)-YEAR($F51))*12+MONTH(N$3)-MONTH($F51)&gt;=0,MOD((YEAR(N$3)-YEAR($F51))*12+MONTH(N$3)-MONTH($F51),$D51)=0),ROUND($E51*IF(EDATE($F51,(YEAR(N$3)-YEAR($F51))*12+MONTH(N$3)-MONTH($F51))&lt;$G51,1,$I51),2),0))))</f>
        <v/>
      </c>
      <c r="O51" s="5">
        <f>IF($A51="","",IF($L51&lt;&gt;"","",IF($J51&lt;&gt;"Active",0,IF(AND((YEAR(O$3)-YEAR($F51))*12+MONTH(O$3)-MONTH($F51)&gt;=0,MOD((YEAR(O$3)-YEAR($F51))*12+MONTH(O$3)-MONTH($F51),$D51)=0),ROUND($E51*IF(EDATE($F51,(YEAR(O$3)-YEAR($F51))*12+MONTH(O$3)-MONTH($F51))&lt;$G51,1,$I51),2),0))))</f>
        <v/>
      </c>
      <c r="P51" s="5">
        <f>IF($A51="","",IF($L51&lt;&gt;"","",IF($J51&lt;&gt;"Active",0,IF(AND((YEAR(P$3)-YEAR($F51))*12+MONTH(P$3)-MONTH($F51)&gt;=0,MOD((YEAR(P$3)-YEAR($F51))*12+MONTH(P$3)-MONTH($F51),$D51)=0),ROUND($E51*IF(EDATE($F51,(YEAR(P$3)-YEAR($F51))*12+MONTH(P$3)-MONTH($F51))&lt;$G51,1,$I51),2),0))))</f>
        <v/>
      </c>
      <c r="Q51" s="5">
        <f>IF($A51="","",IF($L51&lt;&gt;"","",IF($J51&lt;&gt;"Active",0,IF(AND((YEAR(Q$3)-YEAR($F51))*12+MONTH(Q$3)-MONTH($F51)&gt;=0,MOD((YEAR(Q$3)-YEAR($F51))*12+MONTH(Q$3)-MONTH($F51),$D51)=0),ROUND($E51*IF(EDATE($F51,(YEAR(Q$3)-YEAR($F51))*12+MONTH(Q$3)-MONTH($F51))&lt;$G51,1,$I51),2),0))))</f>
        <v/>
      </c>
      <c r="R51" s="5">
        <f>IF($A51="","",IF($L51&lt;&gt;"","",IF($J51&lt;&gt;"Active",0,IF(AND((YEAR(R$3)-YEAR($F51))*12+MONTH(R$3)-MONTH($F51)&gt;=0,MOD((YEAR(R$3)-YEAR($F51))*12+MONTH(R$3)-MONTH($F51),$D51)=0),ROUND($E51*IF(EDATE($F51,(YEAR(R$3)-YEAR($F51))*12+MONTH(R$3)-MONTH($F51))&lt;$G51,1,$I51),2),0))))</f>
        <v/>
      </c>
      <c r="S51" s="5">
        <f>IF($A51="","",IF($L51&lt;&gt;"","",IF($J51&lt;&gt;"Active",0,IF(AND((YEAR(S$3)-YEAR($F51))*12+MONTH(S$3)-MONTH($F51)&gt;=0,MOD((YEAR(S$3)-YEAR($F51))*12+MONTH(S$3)-MONTH($F51),$D51)=0),ROUND($E51*IF(EDATE($F51,(YEAR(S$3)-YEAR($F51))*12+MONTH(S$3)-MONTH($F51))&lt;$G51,1,$I51),2),0))))</f>
        <v/>
      </c>
      <c r="T51" s="5">
        <f>IF($A51="","",IF($L51&lt;&gt;"","",IF($J51&lt;&gt;"Active",0,IF(AND((YEAR(T$3)-YEAR($F51))*12+MONTH(T$3)-MONTH($F51)&gt;=0,MOD((YEAR(T$3)-YEAR($F51))*12+MONTH(T$3)-MONTH($F51),$D51)=0),ROUND($E51*IF(EDATE($F51,(YEAR(T$3)-YEAR($F51))*12+MONTH(T$3)-MONTH($F51))&lt;$G51,1,$I51),2),0))))</f>
        <v/>
      </c>
      <c r="U51" s="5">
        <f>IF($A51="","",IF($L51&lt;&gt;"","",IF($J51&lt;&gt;"Active",0,IF(AND((YEAR(U$3)-YEAR($F51))*12+MONTH(U$3)-MONTH($F51)&gt;=0,MOD((YEAR(U$3)-YEAR($F51))*12+MONTH(U$3)-MONTH($F51),$D51)=0),ROUND($E51*IF(EDATE($F51,(YEAR(U$3)-YEAR($F51))*12+MONTH(U$3)-MONTH($F51))&lt;$G51,1,$I51),2),0))))</f>
        <v/>
      </c>
      <c r="V51" s="5">
        <f>IF($A51="","",IF($L51&lt;&gt;"","",IF($J51&lt;&gt;"Active",0,IF(AND((YEAR(V$3)-YEAR($F51))*12+MONTH(V$3)-MONTH($F51)&gt;=0,MOD((YEAR(V$3)-YEAR($F51))*12+MONTH(V$3)-MONTH($F51),$D51)=0),ROUND($E51*IF(EDATE($F51,(YEAR(V$3)-YEAR($F51))*12+MONTH(V$3)-MONTH($F51))&lt;$G51,1,$I51),2),0))))</f>
        <v/>
      </c>
      <c r="W51" s="5">
        <f>IF($A51="","",IF($L51&lt;&gt;"","",IF($J51&lt;&gt;"Active",0,IF(AND((YEAR(W$3)-YEAR($F51))*12+MONTH(W$3)-MONTH($F51)&gt;=0,MOD((YEAR(W$3)-YEAR($F51))*12+MONTH(W$3)-MONTH($F51),$D51)=0),ROUND($E51*IF(EDATE($F51,(YEAR(W$3)-YEAR($F51))*12+MONTH(W$3)-MONTH($F51))&lt;$G51,1,$I51),2),0))))</f>
        <v/>
      </c>
      <c r="X51" s="5">
        <f>IF($A51="","",IF($L51&lt;&gt;"","",IF($J51&lt;&gt;"Active",0,IF(AND((YEAR(X$3)-YEAR($F51))*12+MONTH(X$3)-MONTH($F51)&gt;=0,MOD((YEAR(X$3)-YEAR($F51))*12+MONTH(X$3)-MONTH($F51),$D51)=0),ROUND($E51*IF(EDATE($F51,(YEAR(X$3)-YEAR($F51))*12+MONTH(X$3)-MONTH($F51))&lt;$G51,1,$I51),2),0))))</f>
        <v/>
      </c>
      <c r="Y51" s="5">
        <f>IF($A51="","",IF($L51&lt;&gt;"","",IF($J51&lt;&gt;"Active",0,$E51*SUMPRODUCT(--(((YEAR($M$3:$X$3)-YEAR($F51))*12+MONTH($M$3:$X$3)-MONTH($F51))&gt;=0),--(MOD((YEAR($M$3:$X$3)-YEAR($F51))*12+MONTH($M$3:$X$3)-MONTH($F51),$D51)=0)))))</f>
        <v/>
      </c>
      <c r="Z51" s="5">
        <f>IF(A51="","",IF(L51&lt;&gt;"","",SUM(M51:X51)))</f>
        <v/>
      </c>
      <c r="AA51" s="5">
        <f>IF(A51="","",IF(OR(Y51="",Z51=""),"",Y51-Z51))</f>
        <v/>
      </c>
    </row>
    <row r="52" ht="22" customHeight="1">
      <c r="A52" s="33" t="n"/>
      <c r="B52" s="34" t="n"/>
      <c r="C52" s="34" t="n"/>
      <c r="D52" s="35">
        <f>IF(A52="","",IFERROR(VLOOKUP(C52,Assumptions!$A$12:$B$16,2,FALSE),""))</f>
        <v/>
      </c>
      <c r="E52" s="36" t="n"/>
      <c r="F52" s="37" t="n"/>
      <c r="G52" s="37" t="n"/>
      <c r="H52" s="38" t="n"/>
      <c r="I52" s="39">
        <f>IF(A52="","",IF(H52="",Assumptions!$B$5,H52))</f>
        <v/>
      </c>
      <c r="J52" s="34" t="n"/>
      <c r="K52" s="40">
        <f>IF(A52="","",IF(OR(L52&lt;&gt;"",J52&lt;&gt;"Active"),"",IF(G52&lt;Assumptions!$B$2,"Renewal overdue"&amp;IF(I52&lt;Assumptions!$B$7,", low retention",""),IF(G52&lt;=Assumptions!$B$2+Assumptions!$B$6,"Renewal due soon"&amp;IF(I52&lt;Assumptions!$B$7,", low retention",""),IF(I52&lt;Assumptions!$B$7,"Low retention","")))))</f>
        <v/>
      </c>
      <c r="L52" s="40">
        <f>IF(A52="","",IF(Assumptions!$B$8&lt;&gt;"Ready","Review assumptions",IF(COUNTIF($A$5:$A$104,A52)&gt;1,"Duplicate contract ID",IF(OR(B52="",C52="",E52="",F52="",G52="",J52=""),"Missing required input",IF(D52="","Frequency not recognized",IF(OR(E52&lt;=0,AND(H52&lt;&gt;"",OR(H52&lt;0,H52&gt;1))),"Check amount or retention",IF(OR(F52&lt;Assumptions!$B$2,F52&gt;EOMONTH(Assumptions!$B$3,11)),"Next service date is outside allowed range","")))))))</f>
        <v/>
      </c>
      <c r="M52" s="5">
        <f>IF($A52="","",IF($L52&lt;&gt;"","",IF($J52&lt;&gt;"Active",0,IF(AND((YEAR(M$3)-YEAR($F52))*12+MONTH(M$3)-MONTH($F52)&gt;=0,MOD((YEAR(M$3)-YEAR($F52))*12+MONTH(M$3)-MONTH($F52),$D52)=0),ROUND($E52*IF(EDATE($F52,(YEAR(M$3)-YEAR($F52))*12+MONTH(M$3)-MONTH($F52))&lt;$G52,1,$I52),2),0))))</f>
        <v/>
      </c>
      <c r="N52" s="5">
        <f>IF($A52="","",IF($L52&lt;&gt;"","",IF($J52&lt;&gt;"Active",0,IF(AND((YEAR(N$3)-YEAR($F52))*12+MONTH(N$3)-MONTH($F52)&gt;=0,MOD((YEAR(N$3)-YEAR($F52))*12+MONTH(N$3)-MONTH($F52),$D52)=0),ROUND($E52*IF(EDATE($F52,(YEAR(N$3)-YEAR($F52))*12+MONTH(N$3)-MONTH($F52))&lt;$G52,1,$I52),2),0))))</f>
        <v/>
      </c>
      <c r="O52" s="5">
        <f>IF($A52="","",IF($L52&lt;&gt;"","",IF($J52&lt;&gt;"Active",0,IF(AND((YEAR(O$3)-YEAR($F52))*12+MONTH(O$3)-MONTH($F52)&gt;=0,MOD((YEAR(O$3)-YEAR($F52))*12+MONTH(O$3)-MONTH($F52),$D52)=0),ROUND($E52*IF(EDATE($F52,(YEAR(O$3)-YEAR($F52))*12+MONTH(O$3)-MONTH($F52))&lt;$G52,1,$I52),2),0))))</f>
        <v/>
      </c>
      <c r="P52" s="5">
        <f>IF($A52="","",IF($L52&lt;&gt;"","",IF($J52&lt;&gt;"Active",0,IF(AND((YEAR(P$3)-YEAR($F52))*12+MONTH(P$3)-MONTH($F52)&gt;=0,MOD((YEAR(P$3)-YEAR($F52))*12+MONTH(P$3)-MONTH($F52),$D52)=0),ROUND($E52*IF(EDATE($F52,(YEAR(P$3)-YEAR($F52))*12+MONTH(P$3)-MONTH($F52))&lt;$G52,1,$I52),2),0))))</f>
        <v/>
      </c>
      <c r="Q52" s="5">
        <f>IF($A52="","",IF($L52&lt;&gt;"","",IF($J52&lt;&gt;"Active",0,IF(AND((YEAR(Q$3)-YEAR($F52))*12+MONTH(Q$3)-MONTH($F52)&gt;=0,MOD((YEAR(Q$3)-YEAR($F52))*12+MONTH(Q$3)-MONTH($F52),$D52)=0),ROUND($E52*IF(EDATE($F52,(YEAR(Q$3)-YEAR($F52))*12+MONTH(Q$3)-MONTH($F52))&lt;$G52,1,$I52),2),0))))</f>
        <v/>
      </c>
      <c r="R52" s="5">
        <f>IF($A52="","",IF($L52&lt;&gt;"","",IF($J52&lt;&gt;"Active",0,IF(AND((YEAR(R$3)-YEAR($F52))*12+MONTH(R$3)-MONTH($F52)&gt;=0,MOD((YEAR(R$3)-YEAR($F52))*12+MONTH(R$3)-MONTH($F52),$D52)=0),ROUND($E52*IF(EDATE($F52,(YEAR(R$3)-YEAR($F52))*12+MONTH(R$3)-MONTH($F52))&lt;$G52,1,$I52),2),0))))</f>
        <v/>
      </c>
      <c r="S52" s="5">
        <f>IF($A52="","",IF($L52&lt;&gt;"","",IF($J52&lt;&gt;"Active",0,IF(AND((YEAR(S$3)-YEAR($F52))*12+MONTH(S$3)-MONTH($F52)&gt;=0,MOD((YEAR(S$3)-YEAR($F52))*12+MONTH(S$3)-MONTH($F52),$D52)=0),ROUND($E52*IF(EDATE($F52,(YEAR(S$3)-YEAR($F52))*12+MONTH(S$3)-MONTH($F52))&lt;$G52,1,$I52),2),0))))</f>
        <v/>
      </c>
      <c r="T52" s="5">
        <f>IF($A52="","",IF($L52&lt;&gt;"","",IF($J52&lt;&gt;"Active",0,IF(AND((YEAR(T$3)-YEAR($F52))*12+MONTH(T$3)-MONTH($F52)&gt;=0,MOD((YEAR(T$3)-YEAR($F52))*12+MONTH(T$3)-MONTH($F52),$D52)=0),ROUND($E52*IF(EDATE($F52,(YEAR(T$3)-YEAR($F52))*12+MONTH(T$3)-MONTH($F52))&lt;$G52,1,$I52),2),0))))</f>
        <v/>
      </c>
      <c r="U52" s="5">
        <f>IF($A52="","",IF($L52&lt;&gt;"","",IF($J52&lt;&gt;"Active",0,IF(AND((YEAR(U$3)-YEAR($F52))*12+MONTH(U$3)-MONTH($F52)&gt;=0,MOD((YEAR(U$3)-YEAR($F52))*12+MONTH(U$3)-MONTH($F52),$D52)=0),ROUND($E52*IF(EDATE($F52,(YEAR(U$3)-YEAR($F52))*12+MONTH(U$3)-MONTH($F52))&lt;$G52,1,$I52),2),0))))</f>
        <v/>
      </c>
      <c r="V52" s="5">
        <f>IF($A52="","",IF($L52&lt;&gt;"","",IF($J52&lt;&gt;"Active",0,IF(AND((YEAR(V$3)-YEAR($F52))*12+MONTH(V$3)-MONTH($F52)&gt;=0,MOD((YEAR(V$3)-YEAR($F52))*12+MONTH(V$3)-MONTH($F52),$D52)=0),ROUND($E52*IF(EDATE($F52,(YEAR(V$3)-YEAR($F52))*12+MONTH(V$3)-MONTH($F52))&lt;$G52,1,$I52),2),0))))</f>
        <v/>
      </c>
      <c r="W52" s="5">
        <f>IF($A52="","",IF($L52&lt;&gt;"","",IF($J52&lt;&gt;"Active",0,IF(AND((YEAR(W$3)-YEAR($F52))*12+MONTH(W$3)-MONTH($F52)&gt;=0,MOD((YEAR(W$3)-YEAR($F52))*12+MONTH(W$3)-MONTH($F52),$D52)=0),ROUND($E52*IF(EDATE($F52,(YEAR(W$3)-YEAR($F52))*12+MONTH(W$3)-MONTH($F52))&lt;$G52,1,$I52),2),0))))</f>
        <v/>
      </c>
      <c r="X52" s="5">
        <f>IF($A52="","",IF($L52&lt;&gt;"","",IF($J52&lt;&gt;"Active",0,IF(AND((YEAR(X$3)-YEAR($F52))*12+MONTH(X$3)-MONTH($F52)&gt;=0,MOD((YEAR(X$3)-YEAR($F52))*12+MONTH(X$3)-MONTH($F52),$D52)=0),ROUND($E52*IF(EDATE($F52,(YEAR(X$3)-YEAR($F52))*12+MONTH(X$3)-MONTH($F52))&lt;$G52,1,$I52),2),0))))</f>
        <v/>
      </c>
      <c r="Y52" s="5">
        <f>IF($A52="","",IF($L52&lt;&gt;"","",IF($J52&lt;&gt;"Active",0,$E52*SUMPRODUCT(--(((YEAR($M$3:$X$3)-YEAR($F52))*12+MONTH($M$3:$X$3)-MONTH($F52))&gt;=0),--(MOD((YEAR($M$3:$X$3)-YEAR($F52))*12+MONTH($M$3:$X$3)-MONTH($F52),$D52)=0)))))</f>
        <v/>
      </c>
      <c r="Z52" s="5">
        <f>IF(A52="","",IF(L52&lt;&gt;"","",SUM(M52:X52)))</f>
        <v/>
      </c>
      <c r="AA52" s="5">
        <f>IF(A52="","",IF(OR(Y52="",Z52=""),"",Y52-Z52))</f>
        <v/>
      </c>
    </row>
    <row r="53" ht="22" customHeight="1">
      <c r="A53" s="33" t="n"/>
      <c r="B53" s="34" t="n"/>
      <c r="C53" s="34" t="n"/>
      <c r="D53" s="35">
        <f>IF(A53="","",IFERROR(VLOOKUP(C53,Assumptions!$A$12:$B$16,2,FALSE),""))</f>
        <v/>
      </c>
      <c r="E53" s="36" t="n"/>
      <c r="F53" s="37" t="n"/>
      <c r="G53" s="37" t="n"/>
      <c r="H53" s="38" t="n"/>
      <c r="I53" s="39">
        <f>IF(A53="","",IF(H53="",Assumptions!$B$5,H53))</f>
        <v/>
      </c>
      <c r="J53" s="34" t="n"/>
      <c r="K53" s="40">
        <f>IF(A53="","",IF(OR(L53&lt;&gt;"",J53&lt;&gt;"Active"),"",IF(G53&lt;Assumptions!$B$2,"Renewal overdue"&amp;IF(I53&lt;Assumptions!$B$7,", low retention",""),IF(G53&lt;=Assumptions!$B$2+Assumptions!$B$6,"Renewal due soon"&amp;IF(I53&lt;Assumptions!$B$7,", low retention",""),IF(I53&lt;Assumptions!$B$7,"Low retention","")))))</f>
        <v/>
      </c>
      <c r="L53" s="40">
        <f>IF(A53="","",IF(Assumptions!$B$8&lt;&gt;"Ready","Review assumptions",IF(COUNTIF($A$5:$A$104,A53)&gt;1,"Duplicate contract ID",IF(OR(B53="",C53="",E53="",F53="",G53="",J53=""),"Missing required input",IF(D53="","Frequency not recognized",IF(OR(E53&lt;=0,AND(H53&lt;&gt;"",OR(H53&lt;0,H53&gt;1))),"Check amount or retention",IF(OR(F53&lt;Assumptions!$B$2,F53&gt;EOMONTH(Assumptions!$B$3,11)),"Next service date is outside allowed range","")))))))</f>
        <v/>
      </c>
      <c r="M53" s="5">
        <f>IF($A53="","",IF($L53&lt;&gt;"","",IF($J53&lt;&gt;"Active",0,IF(AND((YEAR(M$3)-YEAR($F53))*12+MONTH(M$3)-MONTH($F53)&gt;=0,MOD((YEAR(M$3)-YEAR($F53))*12+MONTH(M$3)-MONTH($F53),$D53)=0),ROUND($E53*IF(EDATE($F53,(YEAR(M$3)-YEAR($F53))*12+MONTH(M$3)-MONTH($F53))&lt;$G53,1,$I53),2),0))))</f>
        <v/>
      </c>
      <c r="N53" s="5">
        <f>IF($A53="","",IF($L53&lt;&gt;"","",IF($J53&lt;&gt;"Active",0,IF(AND((YEAR(N$3)-YEAR($F53))*12+MONTH(N$3)-MONTH($F53)&gt;=0,MOD((YEAR(N$3)-YEAR($F53))*12+MONTH(N$3)-MONTH($F53),$D53)=0),ROUND($E53*IF(EDATE($F53,(YEAR(N$3)-YEAR($F53))*12+MONTH(N$3)-MONTH($F53))&lt;$G53,1,$I53),2),0))))</f>
        <v/>
      </c>
      <c r="O53" s="5">
        <f>IF($A53="","",IF($L53&lt;&gt;"","",IF($J53&lt;&gt;"Active",0,IF(AND((YEAR(O$3)-YEAR($F53))*12+MONTH(O$3)-MONTH($F53)&gt;=0,MOD((YEAR(O$3)-YEAR($F53))*12+MONTH(O$3)-MONTH($F53),$D53)=0),ROUND($E53*IF(EDATE($F53,(YEAR(O$3)-YEAR($F53))*12+MONTH(O$3)-MONTH($F53))&lt;$G53,1,$I53),2),0))))</f>
        <v/>
      </c>
      <c r="P53" s="5">
        <f>IF($A53="","",IF($L53&lt;&gt;"","",IF($J53&lt;&gt;"Active",0,IF(AND((YEAR(P$3)-YEAR($F53))*12+MONTH(P$3)-MONTH($F53)&gt;=0,MOD((YEAR(P$3)-YEAR($F53))*12+MONTH(P$3)-MONTH($F53),$D53)=0),ROUND($E53*IF(EDATE($F53,(YEAR(P$3)-YEAR($F53))*12+MONTH(P$3)-MONTH($F53))&lt;$G53,1,$I53),2),0))))</f>
        <v/>
      </c>
      <c r="Q53" s="5">
        <f>IF($A53="","",IF($L53&lt;&gt;"","",IF($J53&lt;&gt;"Active",0,IF(AND((YEAR(Q$3)-YEAR($F53))*12+MONTH(Q$3)-MONTH($F53)&gt;=0,MOD((YEAR(Q$3)-YEAR($F53))*12+MONTH(Q$3)-MONTH($F53),$D53)=0),ROUND($E53*IF(EDATE($F53,(YEAR(Q$3)-YEAR($F53))*12+MONTH(Q$3)-MONTH($F53))&lt;$G53,1,$I53),2),0))))</f>
        <v/>
      </c>
      <c r="R53" s="5">
        <f>IF($A53="","",IF($L53&lt;&gt;"","",IF($J53&lt;&gt;"Active",0,IF(AND((YEAR(R$3)-YEAR($F53))*12+MONTH(R$3)-MONTH($F53)&gt;=0,MOD((YEAR(R$3)-YEAR($F53))*12+MONTH(R$3)-MONTH($F53),$D53)=0),ROUND($E53*IF(EDATE($F53,(YEAR(R$3)-YEAR($F53))*12+MONTH(R$3)-MONTH($F53))&lt;$G53,1,$I53),2),0))))</f>
        <v/>
      </c>
      <c r="S53" s="5">
        <f>IF($A53="","",IF($L53&lt;&gt;"","",IF($J53&lt;&gt;"Active",0,IF(AND((YEAR(S$3)-YEAR($F53))*12+MONTH(S$3)-MONTH($F53)&gt;=0,MOD((YEAR(S$3)-YEAR($F53))*12+MONTH(S$3)-MONTH($F53),$D53)=0),ROUND($E53*IF(EDATE($F53,(YEAR(S$3)-YEAR($F53))*12+MONTH(S$3)-MONTH($F53))&lt;$G53,1,$I53),2),0))))</f>
        <v/>
      </c>
      <c r="T53" s="5">
        <f>IF($A53="","",IF($L53&lt;&gt;"","",IF($J53&lt;&gt;"Active",0,IF(AND((YEAR(T$3)-YEAR($F53))*12+MONTH(T$3)-MONTH($F53)&gt;=0,MOD((YEAR(T$3)-YEAR($F53))*12+MONTH(T$3)-MONTH($F53),$D53)=0),ROUND($E53*IF(EDATE($F53,(YEAR(T$3)-YEAR($F53))*12+MONTH(T$3)-MONTH($F53))&lt;$G53,1,$I53),2),0))))</f>
        <v/>
      </c>
      <c r="U53" s="5">
        <f>IF($A53="","",IF($L53&lt;&gt;"","",IF($J53&lt;&gt;"Active",0,IF(AND((YEAR(U$3)-YEAR($F53))*12+MONTH(U$3)-MONTH($F53)&gt;=0,MOD((YEAR(U$3)-YEAR($F53))*12+MONTH(U$3)-MONTH($F53),$D53)=0),ROUND($E53*IF(EDATE($F53,(YEAR(U$3)-YEAR($F53))*12+MONTH(U$3)-MONTH($F53))&lt;$G53,1,$I53),2),0))))</f>
        <v/>
      </c>
      <c r="V53" s="5">
        <f>IF($A53="","",IF($L53&lt;&gt;"","",IF($J53&lt;&gt;"Active",0,IF(AND((YEAR(V$3)-YEAR($F53))*12+MONTH(V$3)-MONTH($F53)&gt;=0,MOD((YEAR(V$3)-YEAR($F53))*12+MONTH(V$3)-MONTH($F53),$D53)=0),ROUND($E53*IF(EDATE($F53,(YEAR(V$3)-YEAR($F53))*12+MONTH(V$3)-MONTH($F53))&lt;$G53,1,$I53),2),0))))</f>
        <v/>
      </c>
      <c r="W53" s="5">
        <f>IF($A53="","",IF($L53&lt;&gt;"","",IF($J53&lt;&gt;"Active",0,IF(AND((YEAR(W$3)-YEAR($F53))*12+MONTH(W$3)-MONTH($F53)&gt;=0,MOD((YEAR(W$3)-YEAR($F53))*12+MONTH(W$3)-MONTH($F53),$D53)=0),ROUND($E53*IF(EDATE($F53,(YEAR(W$3)-YEAR($F53))*12+MONTH(W$3)-MONTH($F53))&lt;$G53,1,$I53),2),0))))</f>
        <v/>
      </c>
      <c r="X53" s="5">
        <f>IF($A53="","",IF($L53&lt;&gt;"","",IF($J53&lt;&gt;"Active",0,IF(AND((YEAR(X$3)-YEAR($F53))*12+MONTH(X$3)-MONTH($F53)&gt;=0,MOD((YEAR(X$3)-YEAR($F53))*12+MONTH(X$3)-MONTH($F53),$D53)=0),ROUND($E53*IF(EDATE($F53,(YEAR(X$3)-YEAR($F53))*12+MONTH(X$3)-MONTH($F53))&lt;$G53,1,$I53),2),0))))</f>
        <v/>
      </c>
      <c r="Y53" s="5">
        <f>IF($A53="","",IF($L53&lt;&gt;"","",IF($J53&lt;&gt;"Active",0,$E53*SUMPRODUCT(--(((YEAR($M$3:$X$3)-YEAR($F53))*12+MONTH($M$3:$X$3)-MONTH($F53))&gt;=0),--(MOD((YEAR($M$3:$X$3)-YEAR($F53))*12+MONTH($M$3:$X$3)-MONTH($F53),$D53)=0)))))</f>
        <v/>
      </c>
      <c r="Z53" s="5">
        <f>IF(A53="","",IF(L53&lt;&gt;"","",SUM(M53:X53)))</f>
        <v/>
      </c>
      <c r="AA53" s="5">
        <f>IF(A53="","",IF(OR(Y53="",Z53=""),"",Y53-Z53))</f>
        <v/>
      </c>
    </row>
    <row r="54" ht="22" customHeight="1">
      <c r="A54" s="33" t="n"/>
      <c r="B54" s="34" t="n"/>
      <c r="C54" s="34" t="n"/>
      <c r="D54" s="35">
        <f>IF(A54="","",IFERROR(VLOOKUP(C54,Assumptions!$A$12:$B$16,2,FALSE),""))</f>
        <v/>
      </c>
      <c r="E54" s="36" t="n"/>
      <c r="F54" s="37" t="n"/>
      <c r="G54" s="37" t="n"/>
      <c r="H54" s="38" t="n"/>
      <c r="I54" s="39">
        <f>IF(A54="","",IF(H54="",Assumptions!$B$5,H54))</f>
        <v/>
      </c>
      <c r="J54" s="34" t="n"/>
      <c r="K54" s="40">
        <f>IF(A54="","",IF(OR(L54&lt;&gt;"",J54&lt;&gt;"Active"),"",IF(G54&lt;Assumptions!$B$2,"Renewal overdue"&amp;IF(I54&lt;Assumptions!$B$7,", low retention",""),IF(G54&lt;=Assumptions!$B$2+Assumptions!$B$6,"Renewal due soon"&amp;IF(I54&lt;Assumptions!$B$7,", low retention",""),IF(I54&lt;Assumptions!$B$7,"Low retention","")))))</f>
        <v/>
      </c>
      <c r="L54" s="40">
        <f>IF(A54="","",IF(Assumptions!$B$8&lt;&gt;"Ready","Review assumptions",IF(COUNTIF($A$5:$A$104,A54)&gt;1,"Duplicate contract ID",IF(OR(B54="",C54="",E54="",F54="",G54="",J54=""),"Missing required input",IF(D54="","Frequency not recognized",IF(OR(E54&lt;=0,AND(H54&lt;&gt;"",OR(H54&lt;0,H54&gt;1))),"Check amount or retention",IF(OR(F54&lt;Assumptions!$B$2,F54&gt;EOMONTH(Assumptions!$B$3,11)),"Next service date is outside allowed range","")))))))</f>
        <v/>
      </c>
      <c r="M54" s="5">
        <f>IF($A54="","",IF($L54&lt;&gt;"","",IF($J54&lt;&gt;"Active",0,IF(AND((YEAR(M$3)-YEAR($F54))*12+MONTH(M$3)-MONTH($F54)&gt;=0,MOD((YEAR(M$3)-YEAR($F54))*12+MONTH(M$3)-MONTH($F54),$D54)=0),ROUND($E54*IF(EDATE($F54,(YEAR(M$3)-YEAR($F54))*12+MONTH(M$3)-MONTH($F54))&lt;$G54,1,$I54),2),0))))</f>
        <v/>
      </c>
      <c r="N54" s="5">
        <f>IF($A54="","",IF($L54&lt;&gt;"","",IF($J54&lt;&gt;"Active",0,IF(AND((YEAR(N$3)-YEAR($F54))*12+MONTH(N$3)-MONTH($F54)&gt;=0,MOD((YEAR(N$3)-YEAR($F54))*12+MONTH(N$3)-MONTH($F54),$D54)=0),ROUND($E54*IF(EDATE($F54,(YEAR(N$3)-YEAR($F54))*12+MONTH(N$3)-MONTH($F54))&lt;$G54,1,$I54),2),0))))</f>
        <v/>
      </c>
      <c r="O54" s="5">
        <f>IF($A54="","",IF($L54&lt;&gt;"","",IF($J54&lt;&gt;"Active",0,IF(AND((YEAR(O$3)-YEAR($F54))*12+MONTH(O$3)-MONTH($F54)&gt;=0,MOD((YEAR(O$3)-YEAR($F54))*12+MONTH(O$3)-MONTH($F54),$D54)=0),ROUND($E54*IF(EDATE($F54,(YEAR(O$3)-YEAR($F54))*12+MONTH(O$3)-MONTH($F54))&lt;$G54,1,$I54),2),0))))</f>
        <v/>
      </c>
      <c r="P54" s="5">
        <f>IF($A54="","",IF($L54&lt;&gt;"","",IF($J54&lt;&gt;"Active",0,IF(AND((YEAR(P$3)-YEAR($F54))*12+MONTH(P$3)-MONTH($F54)&gt;=0,MOD((YEAR(P$3)-YEAR($F54))*12+MONTH(P$3)-MONTH($F54),$D54)=0),ROUND($E54*IF(EDATE($F54,(YEAR(P$3)-YEAR($F54))*12+MONTH(P$3)-MONTH($F54))&lt;$G54,1,$I54),2),0))))</f>
        <v/>
      </c>
      <c r="Q54" s="5">
        <f>IF($A54="","",IF($L54&lt;&gt;"","",IF($J54&lt;&gt;"Active",0,IF(AND((YEAR(Q$3)-YEAR($F54))*12+MONTH(Q$3)-MONTH($F54)&gt;=0,MOD((YEAR(Q$3)-YEAR($F54))*12+MONTH(Q$3)-MONTH($F54),$D54)=0),ROUND($E54*IF(EDATE($F54,(YEAR(Q$3)-YEAR($F54))*12+MONTH(Q$3)-MONTH($F54))&lt;$G54,1,$I54),2),0))))</f>
        <v/>
      </c>
      <c r="R54" s="5">
        <f>IF($A54="","",IF($L54&lt;&gt;"","",IF($J54&lt;&gt;"Active",0,IF(AND((YEAR(R$3)-YEAR($F54))*12+MONTH(R$3)-MONTH($F54)&gt;=0,MOD((YEAR(R$3)-YEAR($F54))*12+MONTH(R$3)-MONTH($F54),$D54)=0),ROUND($E54*IF(EDATE($F54,(YEAR(R$3)-YEAR($F54))*12+MONTH(R$3)-MONTH($F54))&lt;$G54,1,$I54),2),0))))</f>
        <v/>
      </c>
      <c r="S54" s="5">
        <f>IF($A54="","",IF($L54&lt;&gt;"","",IF($J54&lt;&gt;"Active",0,IF(AND((YEAR(S$3)-YEAR($F54))*12+MONTH(S$3)-MONTH($F54)&gt;=0,MOD((YEAR(S$3)-YEAR($F54))*12+MONTH(S$3)-MONTH($F54),$D54)=0),ROUND($E54*IF(EDATE($F54,(YEAR(S$3)-YEAR($F54))*12+MONTH(S$3)-MONTH($F54))&lt;$G54,1,$I54),2),0))))</f>
        <v/>
      </c>
      <c r="T54" s="5">
        <f>IF($A54="","",IF($L54&lt;&gt;"","",IF($J54&lt;&gt;"Active",0,IF(AND((YEAR(T$3)-YEAR($F54))*12+MONTH(T$3)-MONTH($F54)&gt;=0,MOD((YEAR(T$3)-YEAR($F54))*12+MONTH(T$3)-MONTH($F54),$D54)=0),ROUND($E54*IF(EDATE($F54,(YEAR(T$3)-YEAR($F54))*12+MONTH(T$3)-MONTH($F54))&lt;$G54,1,$I54),2),0))))</f>
        <v/>
      </c>
      <c r="U54" s="5">
        <f>IF($A54="","",IF($L54&lt;&gt;"","",IF($J54&lt;&gt;"Active",0,IF(AND((YEAR(U$3)-YEAR($F54))*12+MONTH(U$3)-MONTH($F54)&gt;=0,MOD((YEAR(U$3)-YEAR($F54))*12+MONTH(U$3)-MONTH($F54),$D54)=0),ROUND($E54*IF(EDATE($F54,(YEAR(U$3)-YEAR($F54))*12+MONTH(U$3)-MONTH($F54))&lt;$G54,1,$I54),2),0))))</f>
        <v/>
      </c>
      <c r="V54" s="5">
        <f>IF($A54="","",IF($L54&lt;&gt;"","",IF($J54&lt;&gt;"Active",0,IF(AND((YEAR(V$3)-YEAR($F54))*12+MONTH(V$3)-MONTH($F54)&gt;=0,MOD((YEAR(V$3)-YEAR($F54))*12+MONTH(V$3)-MONTH($F54),$D54)=0),ROUND($E54*IF(EDATE($F54,(YEAR(V$3)-YEAR($F54))*12+MONTH(V$3)-MONTH($F54))&lt;$G54,1,$I54),2),0))))</f>
        <v/>
      </c>
      <c r="W54" s="5">
        <f>IF($A54="","",IF($L54&lt;&gt;"","",IF($J54&lt;&gt;"Active",0,IF(AND((YEAR(W$3)-YEAR($F54))*12+MONTH(W$3)-MONTH($F54)&gt;=0,MOD((YEAR(W$3)-YEAR($F54))*12+MONTH(W$3)-MONTH($F54),$D54)=0),ROUND($E54*IF(EDATE($F54,(YEAR(W$3)-YEAR($F54))*12+MONTH(W$3)-MONTH($F54))&lt;$G54,1,$I54),2),0))))</f>
        <v/>
      </c>
      <c r="X54" s="5">
        <f>IF($A54="","",IF($L54&lt;&gt;"","",IF($J54&lt;&gt;"Active",0,IF(AND((YEAR(X$3)-YEAR($F54))*12+MONTH(X$3)-MONTH($F54)&gt;=0,MOD((YEAR(X$3)-YEAR($F54))*12+MONTH(X$3)-MONTH($F54),$D54)=0),ROUND($E54*IF(EDATE($F54,(YEAR(X$3)-YEAR($F54))*12+MONTH(X$3)-MONTH($F54))&lt;$G54,1,$I54),2),0))))</f>
        <v/>
      </c>
      <c r="Y54" s="5">
        <f>IF($A54="","",IF($L54&lt;&gt;"","",IF($J54&lt;&gt;"Active",0,$E54*SUMPRODUCT(--(((YEAR($M$3:$X$3)-YEAR($F54))*12+MONTH($M$3:$X$3)-MONTH($F54))&gt;=0),--(MOD((YEAR($M$3:$X$3)-YEAR($F54))*12+MONTH($M$3:$X$3)-MONTH($F54),$D54)=0)))))</f>
        <v/>
      </c>
      <c r="Z54" s="5">
        <f>IF(A54="","",IF(L54&lt;&gt;"","",SUM(M54:X54)))</f>
        <v/>
      </c>
      <c r="AA54" s="5">
        <f>IF(A54="","",IF(OR(Y54="",Z54=""),"",Y54-Z54))</f>
        <v/>
      </c>
    </row>
    <row r="55" ht="22" customHeight="1">
      <c r="A55" s="33" t="n"/>
      <c r="B55" s="34" t="n"/>
      <c r="C55" s="34" t="n"/>
      <c r="D55" s="35">
        <f>IF(A55="","",IFERROR(VLOOKUP(C55,Assumptions!$A$12:$B$16,2,FALSE),""))</f>
        <v/>
      </c>
      <c r="E55" s="36" t="n"/>
      <c r="F55" s="37" t="n"/>
      <c r="G55" s="37" t="n"/>
      <c r="H55" s="38" t="n"/>
      <c r="I55" s="39">
        <f>IF(A55="","",IF(H55="",Assumptions!$B$5,H55))</f>
        <v/>
      </c>
      <c r="J55" s="34" t="n"/>
      <c r="K55" s="40">
        <f>IF(A55="","",IF(OR(L55&lt;&gt;"",J55&lt;&gt;"Active"),"",IF(G55&lt;Assumptions!$B$2,"Renewal overdue"&amp;IF(I55&lt;Assumptions!$B$7,", low retention",""),IF(G55&lt;=Assumptions!$B$2+Assumptions!$B$6,"Renewal due soon"&amp;IF(I55&lt;Assumptions!$B$7,", low retention",""),IF(I55&lt;Assumptions!$B$7,"Low retention","")))))</f>
        <v/>
      </c>
      <c r="L55" s="40">
        <f>IF(A55="","",IF(Assumptions!$B$8&lt;&gt;"Ready","Review assumptions",IF(COUNTIF($A$5:$A$104,A55)&gt;1,"Duplicate contract ID",IF(OR(B55="",C55="",E55="",F55="",G55="",J55=""),"Missing required input",IF(D55="","Frequency not recognized",IF(OR(E55&lt;=0,AND(H55&lt;&gt;"",OR(H55&lt;0,H55&gt;1))),"Check amount or retention",IF(OR(F55&lt;Assumptions!$B$2,F55&gt;EOMONTH(Assumptions!$B$3,11)),"Next service date is outside allowed range","")))))))</f>
        <v/>
      </c>
      <c r="M55" s="5">
        <f>IF($A55="","",IF($L55&lt;&gt;"","",IF($J55&lt;&gt;"Active",0,IF(AND((YEAR(M$3)-YEAR($F55))*12+MONTH(M$3)-MONTH($F55)&gt;=0,MOD((YEAR(M$3)-YEAR($F55))*12+MONTH(M$3)-MONTH($F55),$D55)=0),ROUND($E55*IF(EDATE($F55,(YEAR(M$3)-YEAR($F55))*12+MONTH(M$3)-MONTH($F55))&lt;$G55,1,$I55),2),0))))</f>
        <v/>
      </c>
      <c r="N55" s="5">
        <f>IF($A55="","",IF($L55&lt;&gt;"","",IF($J55&lt;&gt;"Active",0,IF(AND((YEAR(N$3)-YEAR($F55))*12+MONTH(N$3)-MONTH($F55)&gt;=0,MOD((YEAR(N$3)-YEAR($F55))*12+MONTH(N$3)-MONTH($F55),$D55)=0),ROUND($E55*IF(EDATE($F55,(YEAR(N$3)-YEAR($F55))*12+MONTH(N$3)-MONTH($F55))&lt;$G55,1,$I55),2),0))))</f>
        <v/>
      </c>
      <c r="O55" s="5">
        <f>IF($A55="","",IF($L55&lt;&gt;"","",IF($J55&lt;&gt;"Active",0,IF(AND((YEAR(O$3)-YEAR($F55))*12+MONTH(O$3)-MONTH($F55)&gt;=0,MOD((YEAR(O$3)-YEAR($F55))*12+MONTH(O$3)-MONTH($F55),$D55)=0),ROUND($E55*IF(EDATE($F55,(YEAR(O$3)-YEAR($F55))*12+MONTH(O$3)-MONTH($F55))&lt;$G55,1,$I55),2),0))))</f>
        <v/>
      </c>
      <c r="P55" s="5">
        <f>IF($A55="","",IF($L55&lt;&gt;"","",IF($J55&lt;&gt;"Active",0,IF(AND((YEAR(P$3)-YEAR($F55))*12+MONTH(P$3)-MONTH($F55)&gt;=0,MOD((YEAR(P$3)-YEAR($F55))*12+MONTH(P$3)-MONTH($F55),$D55)=0),ROUND($E55*IF(EDATE($F55,(YEAR(P$3)-YEAR($F55))*12+MONTH(P$3)-MONTH($F55))&lt;$G55,1,$I55),2),0))))</f>
        <v/>
      </c>
      <c r="Q55" s="5">
        <f>IF($A55="","",IF($L55&lt;&gt;"","",IF($J55&lt;&gt;"Active",0,IF(AND((YEAR(Q$3)-YEAR($F55))*12+MONTH(Q$3)-MONTH($F55)&gt;=0,MOD((YEAR(Q$3)-YEAR($F55))*12+MONTH(Q$3)-MONTH($F55),$D55)=0),ROUND($E55*IF(EDATE($F55,(YEAR(Q$3)-YEAR($F55))*12+MONTH(Q$3)-MONTH($F55))&lt;$G55,1,$I55),2),0))))</f>
        <v/>
      </c>
      <c r="R55" s="5">
        <f>IF($A55="","",IF($L55&lt;&gt;"","",IF($J55&lt;&gt;"Active",0,IF(AND((YEAR(R$3)-YEAR($F55))*12+MONTH(R$3)-MONTH($F55)&gt;=0,MOD((YEAR(R$3)-YEAR($F55))*12+MONTH(R$3)-MONTH($F55),$D55)=0),ROUND($E55*IF(EDATE($F55,(YEAR(R$3)-YEAR($F55))*12+MONTH(R$3)-MONTH($F55))&lt;$G55,1,$I55),2),0))))</f>
        <v/>
      </c>
      <c r="S55" s="5">
        <f>IF($A55="","",IF($L55&lt;&gt;"","",IF($J55&lt;&gt;"Active",0,IF(AND((YEAR(S$3)-YEAR($F55))*12+MONTH(S$3)-MONTH($F55)&gt;=0,MOD((YEAR(S$3)-YEAR($F55))*12+MONTH(S$3)-MONTH($F55),$D55)=0),ROUND($E55*IF(EDATE($F55,(YEAR(S$3)-YEAR($F55))*12+MONTH(S$3)-MONTH($F55))&lt;$G55,1,$I55),2),0))))</f>
        <v/>
      </c>
      <c r="T55" s="5">
        <f>IF($A55="","",IF($L55&lt;&gt;"","",IF($J55&lt;&gt;"Active",0,IF(AND((YEAR(T$3)-YEAR($F55))*12+MONTH(T$3)-MONTH($F55)&gt;=0,MOD((YEAR(T$3)-YEAR($F55))*12+MONTH(T$3)-MONTH($F55),$D55)=0),ROUND($E55*IF(EDATE($F55,(YEAR(T$3)-YEAR($F55))*12+MONTH(T$3)-MONTH($F55))&lt;$G55,1,$I55),2),0))))</f>
        <v/>
      </c>
      <c r="U55" s="5">
        <f>IF($A55="","",IF($L55&lt;&gt;"","",IF($J55&lt;&gt;"Active",0,IF(AND((YEAR(U$3)-YEAR($F55))*12+MONTH(U$3)-MONTH($F55)&gt;=0,MOD((YEAR(U$3)-YEAR($F55))*12+MONTH(U$3)-MONTH($F55),$D55)=0),ROUND($E55*IF(EDATE($F55,(YEAR(U$3)-YEAR($F55))*12+MONTH(U$3)-MONTH($F55))&lt;$G55,1,$I55),2),0))))</f>
        <v/>
      </c>
      <c r="V55" s="5">
        <f>IF($A55="","",IF($L55&lt;&gt;"","",IF($J55&lt;&gt;"Active",0,IF(AND((YEAR(V$3)-YEAR($F55))*12+MONTH(V$3)-MONTH($F55)&gt;=0,MOD((YEAR(V$3)-YEAR($F55))*12+MONTH(V$3)-MONTH($F55),$D55)=0),ROUND($E55*IF(EDATE($F55,(YEAR(V$3)-YEAR($F55))*12+MONTH(V$3)-MONTH($F55))&lt;$G55,1,$I55),2),0))))</f>
        <v/>
      </c>
      <c r="W55" s="5">
        <f>IF($A55="","",IF($L55&lt;&gt;"","",IF($J55&lt;&gt;"Active",0,IF(AND((YEAR(W$3)-YEAR($F55))*12+MONTH(W$3)-MONTH($F55)&gt;=0,MOD((YEAR(W$3)-YEAR($F55))*12+MONTH(W$3)-MONTH($F55),$D55)=0),ROUND($E55*IF(EDATE($F55,(YEAR(W$3)-YEAR($F55))*12+MONTH(W$3)-MONTH($F55))&lt;$G55,1,$I55),2),0))))</f>
        <v/>
      </c>
      <c r="X55" s="5">
        <f>IF($A55="","",IF($L55&lt;&gt;"","",IF($J55&lt;&gt;"Active",0,IF(AND((YEAR(X$3)-YEAR($F55))*12+MONTH(X$3)-MONTH($F55)&gt;=0,MOD((YEAR(X$3)-YEAR($F55))*12+MONTH(X$3)-MONTH($F55),$D55)=0),ROUND($E55*IF(EDATE($F55,(YEAR(X$3)-YEAR($F55))*12+MONTH(X$3)-MONTH($F55))&lt;$G55,1,$I55),2),0))))</f>
        <v/>
      </c>
      <c r="Y55" s="5">
        <f>IF($A55="","",IF($L55&lt;&gt;"","",IF($J55&lt;&gt;"Active",0,$E55*SUMPRODUCT(--(((YEAR($M$3:$X$3)-YEAR($F55))*12+MONTH($M$3:$X$3)-MONTH($F55))&gt;=0),--(MOD((YEAR($M$3:$X$3)-YEAR($F55))*12+MONTH($M$3:$X$3)-MONTH($F55),$D55)=0)))))</f>
        <v/>
      </c>
      <c r="Z55" s="5">
        <f>IF(A55="","",IF(L55&lt;&gt;"","",SUM(M55:X55)))</f>
        <v/>
      </c>
      <c r="AA55" s="5">
        <f>IF(A55="","",IF(OR(Y55="",Z55=""),"",Y55-Z55))</f>
        <v/>
      </c>
    </row>
    <row r="56" ht="22" customHeight="1">
      <c r="A56" s="33" t="n"/>
      <c r="B56" s="34" t="n"/>
      <c r="C56" s="34" t="n"/>
      <c r="D56" s="35">
        <f>IF(A56="","",IFERROR(VLOOKUP(C56,Assumptions!$A$12:$B$16,2,FALSE),""))</f>
        <v/>
      </c>
      <c r="E56" s="36" t="n"/>
      <c r="F56" s="37" t="n"/>
      <c r="G56" s="37" t="n"/>
      <c r="H56" s="38" t="n"/>
      <c r="I56" s="39">
        <f>IF(A56="","",IF(H56="",Assumptions!$B$5,H56))</f>
        <v/>
      </c>
      <c r="J56" s="34" t="n"/>
      <c r="K56" s="40">
        <f>IF(A56="","",IF(OR(L56&lt;&gt;"",J56&lt;&gt;"Active"),"",IF(G56&lt;Assumptions!$B$2,"Renewal overdue"&amp;IF(I56&lt;Assumptions!$B$7,", low retention",""),IF(G56&lt;=Assumptions!$B$2+Assumptions!$B$6,"Renewal due soon"&amp;IF(I56&lt;Assumptions!$B$7,", low retention",""),IF(I56&lt;Assumptions!$B$7,"Low retention","")))))</f>
        <v/>
      </c>
      <c r="L56" s="40">
        <f>IF(A56="","",IF(Assumptions!$B$8&lt;&gt;"Ready","Review assumptions",IF(COUNTIF($A$5:$A$104,A56)&gt;1,"Duplicate contract ID",IF(OR(B56="",C56="",E56="",F56="",G56="",J56=""),"Missing required input",IF(D56="","Frequency not recognized",IF(OR(E56&lt;=0,AND(H56&lt;&gt;"",OR(H56&lt;0,H56&gt;1))),"Check amount or retention",IF(OR(F56&lt;Assumptions!$B$2,F56&gt;EOMONTH(Assumptions!$B$3,11)),"Next service date is outside allowed range","")))))))</f>
        <v/>
      </c>
      <c r="M56" s="5">
        <f>IF($A56="","",IF($L56&lt;&gt;"","",IF($J56&lt;&gt;"Active",0,IF(AND((YEAR(M$3)-YEAR($F56))*12+MONTH(M$3)-MONTH($F56)&gt;=0,MOD((YEAR(M$3)-YEAR($F56))*12+MONTH(M$3)-MONTH($F56),$D56)=0),ROUND($E56*IF(EDATE($F56,(YEAR(M$3)-YEAR($F56))*12+MONTH(M$3)-MONTH($F56))&lt;$G56,1,$I56),2),0))))</f>
        <v/>
      </c>
      <c r="N56" s="5">
        <f>IF($A56="","",IF($L56&lt;&gt;"","",IF($J56&lt;&gt;"Active",0,IF(AND((YEAR(N$3)-YEAR($F56))*12+MONTH(N$3)-MONTH($F56)&gt;=0,MOD((YEAR(N$3)-YEAR($F56))*12+MONTH(N$3)-MONTH($F56),$D56)=0),ROUND($E56*IF(EDATE($F56,(YEAR(N$3)-YEAR($F56))*12+MONTH(N$3)-MONTH($F56))&lt;$G56,1,$I56),2),0))))</f>
        <v/>
      </c>
      <c r="O56" s="5">
        <f>IF($A56="","",IF($L56&lt;&gt;"","",IF($J56&lt;&gt;"Active",0,IF(AND((YEAR(O$3)-YEAR($F56))*12+MONTH(O$3)-MONTH($F56)&gt;=0,MOD((YEAR(O$3)-YEAR($F56))*12+MONTH(O$3)-MONTH($F56),$D56)=0),ROUND($E56*IF(EDATE($F56,(YEAR(O$3)-YEAR($F56))*12+MONTH(O$3)-MONTH($F56))&lt;$G56,1,$I56),2),0))))</f>
        <v/>
      </c>
      <c r="P56" s="5">
        <f>IF($A56="","",IF($L56&lt;&gt;"","",IF($J56&lt;&gt;"Active",0,IF(AND((YEAR(P$3)-YEAR($F56))*12+MONTH(P$3)-MONTH($F56)&gt;=0,MOD((YEAR(P$3)-YEAR($F56))*12+MONTH(P$3)-MONTH($F56),$D56)=0),ROUND($E56*IF(EDATE($F56,(YEAR(P$3)-YEAR($F56))*12+MONTH(P$3)-MONTH($F56))&lt;$G56,1,$I56),2),0))))</f>
        <v/>
      </c>
      <c r="Q56" s="5">
        <f>IF($A56="","",IF($L56&lt;&gt;"","",IF($J56&lt;&gt;"Active",0,IF(AND((YEAR(Q$3)-YEAR($F56))*12+MONTH(Q$3)-MONTH($F56)&gt;=0,MOD((YEAR(Q$3)-YEAR($F56))*12+MONTH(Q$3)-MONTH($F56),$D56)=0),ROUND($E56*IF(EDATE($F56,(YEAR(Q$3)-YEAR($F56))*12+MONTH(Q$3)-MONTH($F56))&lt;$G56,1,$I56),2),0))))</f>
        <v/>
      </c>
      <c r="R56" s="5">
        <f>IF($A56="","",IF($L56&lt;&gt;"","",IF($J56&lt;&gt;"Active",0,IF(AND((YEAR(R$3)-YEAR($F56))*12+MONTH(R$3)-MONTH($F56)&gt;=0,MOD((YEAR(R$3)-YEAR($F56))*12+MONTH(R$3)-MONTH($F56),$D56)=0),ROUND($E56*IF(EDATE($F56,(YEAR(R$3)-YEAR($F56))*12+MONTH(R$3)-MONTH($F56))&lt;$G56,1,$I56),2),0))))</f>
        <v/>
      </c>
      <c r="S56" s="5">
        <f>IF($A56="","",IF($L56&lt;&gt;"","",IF($J56&lt;&gt;"Active",0,IF(AND((YEAR(S$3)-YEAR($F56))*12+MONTH(S$3)-MONTH($F56)&gt;=0,MOD((YEAR(S$3)-YEAR($F56))*12+MONTH(S$3)-MONTH($F56),$D56)=0),ROUND($E56*IF(EDATE($F56,(YEAR(S$3)-YEAR($F56))*12+MONTH(S$3)-MONTH($F56))&lt;$G56,1,$I56),2),0))))</f>
        <v/>
      </c>
      <c r="T56" s="5">
        <f>IF($A56="","",IF($L56&lt;&gt;"","",IF($J56&lt;&gt;"Active",0,IF(AND((YEAR(T$3)-YEAR($F56))*12+MONTH(T$3)-MONTH($F56)&gt;=0,MOD((YEAR(T$3)-YEAR($F56))*12+MONTH(T$3)-MONTH($F56),$D56)=0),ROUND($E56*IF(EDATE($F56,(YEAR(T$3)-YEAR($F56))*12+MONTH(T$3)-MONTH($F56))&lt;$G56,1,$I56),2),0))))</f>
        <v/>
      </c>
      <c r="U56" s="5">
        <f>IF($A56="","",IF($L56&lt;&gt;"","",IF($J56&lt;&gt;"Active",0,IF(AND((YEAR(U$3)-YEAR($F56))*12+MONTH(U$3)-MONTH($F56)&gt;=0,MOD((YEAR(U$3)-YEAR($F56))*12+MONTH(U$3)-MONTH($F56),$D56)=0),ROUND($E56*IF(EDATE($F56,(YEAR(U$3)-YEAR($F56))*12+MONTH(U$3)-MONTH($F56))&lt;$G56,1,$I56),2),0))))</f>
        <v/>
      </c>
      <c r="V56" s="5">
        <f>IF($A56="","",IF($L56&lt;&gt;"","",IF($J56&lt;&gt;"Active",0,IF(AND((YEAR(V$3)-YEAR($F56))*12+MONTH(V$3)-MONTH($F56)&gt;=0,MOD((YEAR(V$3)-YEAR($F56))*12+MONTH(V$3)-MONTH($F56),$D56)=0),ROUND($E56*IF(EDATE($F56,(YEAR(V$3)-YEAR($F56))*12+MONTH(V$3)-MONTH($F56))&lt;$G56,1,$I56),2),0))))</f>
        <v/>
      </c>
      <c r="W56" s="5">
        <f>IF($A56="","",IF($L56&lt;&gt;"","",IF($J56&lt;&gt;"Active",0,IF(AND((YEAR(W$3)-YEAR($F56))*12+MONTH(W$3)-MONTH($F56)&gt;=0,MOD((YEAR(W$3)-YEAR($F56))*12+MONTH(W$3)-MONTH($F56),$D56)=0),ROUND($E56*IF(EDATE($F56,(YEAR(W$3)-YEAR($F56))*12+MONTH(W$3)-MONTH($F56))&lt;$G56,1,$I56),2),0))))</f>
        <v/>
      </c>
      <c r="X56" s="5">
        <f>IF($A56="","",IF($L56&lt;&gt;"","",IF($J56&lt;&gt;"Active",0,IF(AND((YEAR(X$3)-YEAR($F56))*12+MONTH(X$3)-MONTH($F56)&gt;=0,MOD((YEAR(X$3)-YEAR($F56))*12+MONTH(X$3)-MONTH($F56),$D56)=0),ROUND($E56*IF(EDATE($F56,(YEAR(X$3)-YEAR($F56))*12+MONTH(X$3)-MONTH($F56))&lt;$G56,1,$I56),2),0))))</f>
        <v/>
      </c>
      <c r="Y56" s="5">
        <f>IF($A56="","",IF($L56&lt;&gt;"","",IF($J56&lt;&gt;"Active",0,$E56*SUMPRODUCT(--(((YEAR($M$3:$X$3)-YEAR($F56))*12+MONTH($M$3:$X$3)-MONTH($F56))&gt;=0),--(MOD((YEAR($M$3:$X$3)-YEAR($F56))*12+MONTH($M$3:$X$3)-MONTH($F56),$D56)=0)))))</f>
        <v/>
      </c>
      <c r="Z56" s="5">
        <f>IF(A56="","",IF(L56&lt;&gt;"","",SUM(M56:X56)))</f>
        <v/>
      </c>
      <c r="AA56" s="5">
        <f>IF(A56="","",IF(OR(Y56="",Z56=""),"",Y56-Z56))</f>
        <v/>
      </c>
    </row>
    <row r="57" ht="22" customHeight="1">
      <c r="A57" s="33" t="n"/>
      <c r="B57" s="34" t="n"/>
      <c r="C57" s="34" t="n"/>
      <c r="D57" s="35">
        <f>IF(A57="","",IFERROR(VLOOKUP(C57,Assumptions!$A$12:$B$16,2,FALSE),""))</f>
        <v/>
      </c>
      <c r="E57" s="36" t="n"/>
      <c r="F57" s="37" t="n"/>
      <c r="G57" s="37" t="n"/>
      <c r="H57" s="38" t="n"/>
      <c r="I57" s="39">
        <f>IF(A57="","",IF(H57="",Assumptions!$B$5,H57))</f>
        <v/>
      </c>
      <c r="J57" s="34" t="n"/>
      <c r="K57" s="40">
        <f>IF(A57="","",IF(OR(L57&lt;&gt;"",J57&lt;&gt;"Active"),"",IF(G57&lt;Assumptions!$B$2,"Renewal overdue"&amp;IF(I57&lt;Assumptions!$B$7,", low retention",""),IF(G57&lt;=Assumptions!$B$2+Assumptions!$B$6,"Renewal due soon"&amp;IF(I57&lt;Assumptions!$B$7,", low retention",""),IF(I57&lt;Assumptions!$B$7,"Low retention","")))))</f>
        <v/>
      </c>
      <c r="L57" s="40">
        <f>IF(A57="","",IF(Assumptions!$B$8&lt;&gt;"Ready","Review assumptions",IF(COUNTIF($A$5:$A$104,A57)&gt;1,"Duplicate contract ID",IF(OR(B57="",C57="",E57="",F57="",G57="",J57=""),"Missing required input",IF(D57="","Frequency not recognized",IF(OR(E57&lt;=0,AND(H57&lt;&gt;"",OR(H57&lt;0,H57&gt;1))),"Check amount or retention",IF(OR(F57&lt;Assumptions!$B$2,F57&gt;EOMONTH(Assumptions!$B$3,11)),"Next service date is outside allowed range","")))))))</f>
        <v/>
      </c>
      <c r="M57" s="5">
        <f>IF($A57="","",IF($L57&lt;&gt;"","",IF($J57&lt;&gt;"Active",0,IF(AND((YEAR(M$3)-YEAR($F57))*12+MONTH(M$3)-MONTH($F57)&gt;=0,MOD((YEAR(M$3)-YEAR($F57))*12+MONTH(M$3)-MONTH($F57),$D57)=0),ROUND($E57*IF(EDATE($F57,(YEAR(M$3)-YEAR($F57))*12+MONTH(M$3)-MONTH($F57))&lt;$G57,1,$I57),2),0))))</f>
        <v/>
      </c>
      <c r="N57" s="5">
        <f>IF($A57="","",IF($L57&lt;&gt;"","",IF($J57&lt;&gt;"Active",0,IF(AND((YEAR(N$3)-YEAR($F57))*12+MONTH(N$3)-MONTH($F57)&gt;=0,MOD((YEAR(N$3)-YEAR($F57))*12+MONTH(N$3)-MONTH($F57),$D57)=0),ROUND($E57*IF(EDATE($F57,(YEAR(N$3)-YEAR($F57))*12+MONTH(N$3)-MONTH($F57))&lt;$G57,1,$I57),2),0))))</f>
        <v/>
      </c>
      <c r="O57" s="5">
        <f>IF($A57="","",IF($L57&lt;&gt;"","",IF($J57&lt;&gt;"Active",0,IF(AND((YEAR(O$3)-YEAR($F57))*12+MONTH(O$3)-MONTH($F57)&gt;=0,MOD((YEAR(O$3)-YEAR($F57))*12+MONTH(O$3)-MONTH($F57),$D57)=0),ROUND($E57*IF(EDATE($F57,(YEAR(O$3)-YEAR($F57))*12+MONTH(O$3)-MONTH($F57))&lt;$G57,1,$I57),2),0))))</f>
        <v/>
      </c>
      <c r="P57" s="5">
        <f>IF($A57="","",IF($L57&lt;&gt;"","",IF($J57&lt;&gt;"Active",0,IF(AND((YEAR(P$3)-YEAR($F57))*12+MONTH(P$3)-MONTH($F57)&gt;=0,MOD((YEAR(P$3)-YEAR($F57))*12+MONTH(P$3)-MONTH($F57),$D57)=0),ROUND($E57*IF(EDATE($F57,(YEAR(P$3)-YEAR($F57))*12+MONTH(P$3)-MONTH($F57))&lt;$G57,1,$I57),2),0))))</f>
        <v/>
      </c>
      <c r="Q57" s="5">
        <f>IF($A57="","",IF($L57&lt;&gt;"","",IF($J57&lt;&gt;"Active",0,IF(AND((YEAR(Q$3)-YEAR($F57))*12+MONTH(Q$3)-MONTH($F57)&gt;=0,MOD((YEAR(Q$3)-YEAR($F57))*12+MONTH(Q$3)-MONTH($F57),$D57)=0),ROUND($E57*IF(EDATE($F57,(YEAR(Q$3)-YEAR($F57))*12+MONTH(Q$3)-MONTH($F57))&lt;$G57,1,$I57),2),0))))</f>
        <v/>
      </c>
      <c r="R57" s="5">
        <f>IF($A57="","",IF($L57&lt;&gt;"","",IF($J57&lt;&gt;"Active",0,IF(AND((YEAR(R$3)-YEAR($F57))*12+MONTH(R$3)-MONTH($F57)&gt;=0,MOD((YEAR(R$3)-YEAR($F57))*12+MONTH(R$3)-MONTH($F57),$D57)=0),ROUND($E57*IF(EDATE($F57,(YEAR(R$3)-YEAR($F57))*12+MONTH(R$3)-MONTH($F57))&lt;$G57,1,$I57),2),0))))</f>
        <v/>
      </c>
      <c r="S57" s="5">
        <f>IF($A57="","",IF($L57&lt;&gt;"","",IF($J57&lt;&gt;"Active",0,IF(AND((YEAR(S$3)-YEAR($F57))*12+MONTH(S$3)-MONTH($F57)&gt;=0,MOD((YEAR(S$3)-YEAR($F57))*12+MONTH(S$3)-MONTH($F57),$D57)=0),ROUND($E57*IF(EDATE($F57,(YEAR(S$3)-YEAR($F57))*12+MONTH(S$3)-MONTH($F57))&lt;$G57,1,$I57),2),0))))</f>
        <v/>
      </c>
      <c r="T57" s="5">
        <f>IF($A57="","",IF($L57&lt;&gt;"","",IF($J57&lt;&gt;"Active",0,IF(AND((YEAR(T$3)-YEAR($F57))*12+MONTH(T$3)-MONTH($F57)&gt;=0,MOD((YEAR(T$3)-YEAR($F57))*12+MONTH(T$3)-MONTH($F57),$D57)=0),ROUND($E57*IF(EDATE($F57,(YEAR(T$3)-YEAR($F57))*12+MONTH(T$3)-MONTH($F57))&lt;$G57,1,$I57),2),0))))</f>
        <v/>
      </c>
      <c r="U57" s="5">
        <f>IF($A57="","",IF($L57&lt;&gt;"","",IF($J57&lt;&gt;"Active",0,IF(AND((YEAR(U$3)-YEAR($F57))*12+MONTH(U$3)-MONTH($F57)&gt;=0,MOD((YEAR(U$3)-YEAR($F57))*12+MONTH(U$3)-MONTH($F57),$D57)=0),ROUND($E57*IF(EDATE($F57,(YEAR(U$3)-YEAR($F57))*12+MONTH(U$3)-MONTH($F57))&lt;$G57,1,$I57),2),0))))</f>
        <v/>
      </c>
      <c r="V57" s="5">
        <f>IF($A57="","",IF($L57&lt;&gt;"","",IF($J57&lt;&gt;"Active",0,IF(AND((YEAR(V$3)-YEAR($F57))*12+MONTH(V$3)-MONTH($F57)&gt;=0,MOD((YEAR(V$3)-YEAR($F57))*12+MONTH(V$3)-MONTH($F57),$D57)=0),ROUND($E57*IF(EDATE($F57,(YEAR(V$3)-YEAR($F57))*12+MONTH(V$3)-MONTH($F57))&lt;$G57,1,$I57),2),0))))</f>
        <v/>
      </c>
      <c r="W57" s="5">
        <f>IF($A57="","",IF($L57&lt;&gt;"","",IF($J57&lt;&gt;"Active",0,IF(AND((YEAR(W$3)-YEAR($F57))*12+MONTH(W$3)-MONTH($F57)&gt;=0,MOD((YEAR(W$3)-YEAR($F57))*12+MONTH(W$3)-MONTH($F57),$D57)=0),ROUND($E57*IF(EDATE($F57,(YEAR(W$3)-YEAR($F57))*12+MONTH(W$3)-MONTH($F57))&lt;$G57,1,$I57),2),0))))</f>
        <v/>
      </c>
      <c r="X57" s="5">
        <f>IF($A57="","",IF($L57&lt;&gt;"","",IF($J57&lt;&gt;"Active",0,IF(AND((YEAR(X$3)-YEAR($F57))*12+MONTH(X$3)-MONTH($F57)&gt;=0,MOD((YEAR(X$3)-YEAR($F57))*12+MONTH(X$3)-MONTH($F57),$D57)=0),ROUND($E57*IF(EDATE($F57,(YEAR(X$3)-YEAR($F57))*12+MONTH(X$3)-MONTH($F57))&lt;$G57,1,$I57),2),0))))</f>
        <v/>
      </c>
      <c r="Y57" s="5">
        <f>IF($A57="","",IF($L57&lt;&gt;"","",IF($J57&lt;&gt;"Active",0,$E57*SUMPRODUCT(--(((YEAR($M$3:$X$3)-YEAR($F57))*12+MONTH($M$3:$X$3)-MONTH($F57))&gt;=0),--(MOD((YEAR($M$3:$X$3)-YEAR($F57))*12+MONTH($M$3:$X$3)-MONTH($F57),$D57)=0)))))</f>
        <v/>
      </c>
      <c r="Z57" s="5">
        <f>IF(A57="","",IF(L57&lt;&gt;"","",SUM(M57:X57)))</f>
        <v/>
      </c>
      <c r="AA57" s="5">
        <f>IF(A57="","",IF(OR(Y57="",Z57=""),"",Y57-Z57))</f>
        <v/>
      </c>
    </row>
    <row r="58" ht="22" customHeight="1">
      <c r="A58" s="33" t="n"/>
      <c r="B58" s="34" t="n"/>
      <c r="C58" s="34" t="n"/>
      <c r="D58" s="35">
        <f>IF(A58="","",IFERROR(VLOOKUP(C58,Assumptions!$A$12:$B$16,2,FALSE),""))</f>
        <v/>
      </c>
      <c r="E58" s="36" t="n"/>
      <c r="F58" s="37" t="n"/>
      <c r="G58" s="37" t="n"/>
      <c r="H58" s="38" t="n"/>
      <c r="I58" s="39">
        <f>IF(A58="","",IF(H58="",Assumptions!$B$5,H58))</f>
        <v/>
      </c>
      <c r="J58" s="34" t="n"/>
      <c r="K58" s="40">
        <f>IF(A58="","",IF(OR(L58&lt;&gt;"",J58&lt;&gt;"Active"),"",IF(G58&lt;Assumptions!$B$2,"Renewal overdue"&amp;IF(I58&lt;Assumptions!$B$7,", low retention",""),IF(G58&lt;=Assumptions!$B$2+Assumptions!$B$6,"Renewal due soon"&amp;IF(I58&lt;Assumptions!$B$7,", low retention",""),IF(I58&lt;Assumptions!$B$7,"Low retention","")))))</f>
        <v/>
      </c>
      <c r="L58" s="40">
        <f>IF(A58="","",IF(Assumptions!$B$8&lt;&gt;"Ready","Review assumptions",IF(COUNTIF($A$5:$A$104,A58)&gt;1,"Duplicate contract ID",IF(OR(B58="",C58="",E58="",F58="",G58="",J58=""),"Missing required input",IF(D58="","Frequency not recognized",IF(OR(E58&lt;=0,AND(H58&lt;&gt;"",OR(H58&lt;0,H58&gt;1))),"Check amount or retention",IF(OR(F58&lt;Assumptions!$B$2,F58&gt;EOMONTH(Assumptions!$B$3,11)),"Next service date is outside allowed range","")))))))</f>
        <v/>
      </c>
      <c r="M58" s="5">
        <f>IF($A58="","",IF($L58&lt;&gt;"","",IF($J58&lt;&gt;"Active",0,IF(AND((YEAR(M$3)-YEAR($F58))*12+MONTH(M$3)-MONTH($F58)&gt;=0,MOD((YEAR(M$3)-YEAR($F58))*12+MONTH(M$3)-MONTH($F58),$D58)=0),ROUND($E58*IF(EDATE($F58,(YEAR(M$3)-YEAR($F58))*12+MONTH(M$3)-MONTH($F58))&lt;$G58,1,$I58),2),0))))</f>
        <v/>
      </c>
      <c r="N58" s="5">
        <f>IF($A58="","",IF($L58&lt;&gt;"","",IF($J58&lt;&gt;"Active",0,IF(AND((YEAR(N$3)-YEAR($F58))*12+MONTH(N$3)-MONTH($F58)&gt;=0,MOD((YEAR(N$3)-YEAR($F58))*12+MONTH(N$3)-MONTH($F58),$D58)=0),ROUND($E58*IF(EDATE($F58,(YEAR(N$3)-YEAR($F58))*12+MONTH(N$3)-MONTH($F58))&lt;$G58,1,$I58),2),0))))</f>
        <v/>
      </c>
      <c r="O58" s="5">
        <f>IF($A58="","",IF($L58&lt;&gt;"","",IF($J58&lt;&gt;"Active",0,IF(AND((YEAR(O$3)-YEAR($F58))*12+MONTH(O$3)-MONTH($F58)&gt;=0,MOD((YEAR(O$3)-YEAR($F58))*12+MONTH(O$3)-MONTH($F58),$D58)=0),ROUND($E58*IF(EDATE($F58,(YEAR(O$3)-YEAR($F58))*12+MONTH(O$3)-MONTH($F58))&lt;$G58,1,$I58),2),0))))</f>
        <v/>
      </c>
      <c r="P58" s="5">
        <f>IF($A58="","",IF($L58&lt;&gt;"","",IF($J58&lt;&gt;"Active",0,IF(AND((YEAR(P$3)-YEAR($F58))*12+MONTH(P$3)-MONTH($F58)&gt;=0,MOD((YEAR(P$3)-YEAR($F58))*12+MONTH(P$3)-MONTH($F58),$D58)=0),ROUND($E58*IF(EDATE($F58,(YEAR(P$3)-YEAR($F58))*12+MONTH(P$3)-MONTH($F58))&lt;$G58,1,$I58),2),0))))</f>
        <v/>
      </c>
      <c r="Q58" s="5">
        <f>IF($A58="","",IF($L58&lt;&gt;"","",IF($J58&lt;&gt;"Active",0,IF(AND((YEAR(Q$3)-YEAR($F58))*12+MONTH(Q$3)-MONTH($F58)&gt;=0,MOD((YEAR(Q$3)-YEAR($F58))*12+MONTH(Q$3)-MONTH($F58),$D58)=0),ROUND($E58*IF(EDATE($F58,(YEAR(Q$3)-YEAR($F58))*12+MONTH(Q$3)-MONTH($F58))&lt;$G58,1,$I58),2),0))))</f>
        <v/>
      </c>
      <c r="R58" s="5">
        <f>IF($A58="","",IF($L58&lt;&gt;"","",IF($J58&lt;&gt;"Active",0,IF(AND((YEAR(R$3)-YEAR($F58))*12+MONTH(R$3)-MONTH($F58)&gt;=0,MOD((YEAR(R$3)-YEAR($F58))*12+MONTH(R$3)-MONTH($F58),$D58)=0),ROUND($E58*IF(EDATE($F58,(YEAR(R$3)-YEAR($F58))*12+MONTH(R$3)-MONTH($F58))&lt;$G58,1,$I58),2),0))))</f>
        <v/>
      </c>
      <c r="S58" s="5">
        <f>IF($A58="","",IF($L58&lt;&gt;"","",IF($J58&lt;&gt;"Active",0,IF(AND((YEAR(S$3)-YEAR($F58))*12+MONTH(S$3)-MONTH($F58)&gt;=0,MOD((YEAR(S$3)-YEAR($F58))*12+MONTH(S$3)-MONTH($F58),$D58)=0),ROUND($E58*IF(EDATE($F58,(YEAR(S$3)-YEAR($F58))*12+MONTH(S$3)-MONTH($F58))&lt;$G58,1,$I58),2),0))))</f>
        <v/>
      </c>
      <c r="T58" s="5">
        <f>IF($A58="","",IF($L58&lt;&gt;"","",IF($J58&lt;&gt;"Active",0,IF(AND((YEAR(T$3)-YEAR($F58))*12+MONTH(T$3)-MONTH($F58)&gt;=0,MOD((YEAR(T$3)-YEAR($F58))*12+MONTH(T$3)-MONTH($F58),$D58)=0),ROUND($E58*IF(EDATE($F58,(YEAR(T$3)-YEAR($F58))*12+MONTH(T$3)-MONTH($F58))&lt;$G58,1,$I58),2),0))))</f>
        <v/>
      </c>
      <c r="U58" s="5">
        <f>IF($A58="","",IF($L58&lt;&gt;"","",IF($J58&lt;&gt;"Active",0,IF(AND((YEAR(U$3)-YEAR($F58))*12+MONTH(U$3)-MONTH($F58)&gt;=0,MOD((YEAR(U$3)-YEAR($F58))*12+MONTH(U$3)-MONTH($F58),$D58)=0),ROUND($E58*IF(EDATE($F58,(YEAR(U$3)-YEAR($F58))*12+MONTH(U$3)-MONTH($F58))&lt;$G58,1,$I58),2),0))))</f>
        <v/>
      </c>
      <c r="V58" s="5">
        <f>IF($A58="","",IF($L58&lt;&gt;"","",IF($J58&lt;&gt;"Active",0,IF(AND((YEAR(V$3)-YEAR($F58))*12+MONTH(V$3)-MONTH($F58)&gt;=0,MOD((YEAR(V$3)-YEAR($F58))*12+MONTH(V$3)-MONTH($F58),$D58)=0),ROUND($E58*IF(EDATE($F58,(YEAR(V$3)-YEAR($F58))*12+MONTH(V$3)-MONTH($F58))&lt;$G58,1,$I58),2),0))))</f>
        <v/>
      </c>
      <c r="W58" s="5">
        <f>IF($A58="","",IF($L58&lt;&gt;"","",IF($J58&lt;&gt;"Active",0,IF(AND((YEAR(W$3)-YEAR($F58))*12+MONTH(W$3)-MONTH($F58)&gt;=0,MOD((YEAR(W$3)-YEAR($F58))*12+MONTH(W$3)-MONTH($F58),$D58)=0),ROUND($E58*IF(EDATE($F58,(YEAR(W$3)-YEAR($F58))*12+MONTH(W$3)-MONTH($F58))&lt;$G58,1,$I58),2),0))))</f>
        <v/>
      </c>
      <c r="X58" s="5">
        <f>IF($A58="","",IF($L58&lt;&gt;"","",IF($J58&lt;&gt;"Active",0,IF(AND((YEAR(X$3)-YEAR($F58))*12+MONTH(X$3)-MONTH($F58)&gt;=0,MOD((YEAR(X$3)-YEAR($F58))*12+MONTH(X$3)-MONTH($F58),$D58)=0),ROUND($E58*IF(EDATE($F58,(YEAR(X$3)-YEAR($F58))*12+MONTH(X$3)-MONTH($F58))&lt;$G58,1,$I58),2),0))))</f>
        <v/>
      </c>
      <c r="Y58" s="5">
        <f>IF($A58="","",IF($L58&lt;&gt;"","",IF($J58&lt;&gt;"Active",0,$E58*SUMPRODUCT(--(((YEAR($M$3:$X$3)-YEAR($F58))*12+MONTH($M$3:$X$3)-MONTH($F58))&gt;=0),--(MOD((YEAR($M$3:$X$3)-YEAR($F58))*12+MONTH($M$3:$X$3)-MONTH($F58),$D58)=0)))))</f>
        <v/>
      </c>
      <c r="Z58" s="5">
        <f>IF(A58="","",IF(L58&lt;&gt;"","",SUM(M58:X58)))</f>
        <v/>
      </c>
      <c r="AA58" s="5">
        <f>IF(A58="","",IF(OR(Y58="",Z58=""),"",Y58-Z58))</f>
        <v/>
      </c>
    </row>
    <row r="59" ht="22" customHeight="1">
      <c r="A59" s="33" t="n"/>
      <c r="B59" s="34" t="n"/>
      <c r="C59" s="34" t="n"/>
      <c r="D59" s="35">
        <f>IF(A59="","",IFERROR(VLOOKUP(C59,Assumptions!$A$12:$B$16,2,FALSE),""))</f>
        <v/>
      </c>
      <c r="E59" s="36" t="n"/>
      <c r="F59" s="37" t="n"/>
      <c r="G59" s="37" t="n"/>
      <c r="H59" s="38" t="n"/>
      <c r="I59" s="39">
        <f>IF(A59="","",IF(H59="",Assumptions!$B$5,H59))</f>
        <v/>
      </c>
      <c r="J59" s="34" t="n"/>
      <c r="K59" s="40">
        <f>IF(A59="","",IF(OR(L59&lt;&gt;"",J59&lt;&gt;"Active"),"",IF(G59&lt;Assumptions!$B$2,"Renewal overdue"&amp;IF(I59&lt;Assumptions!$B$7,", low retention",""),IF(G59&lt;=Assumptions!$B$2+Assumptions!$B$6,"Renewal due soon"&amp;IF(I59&lt;Assumptions!$B$7,", low retention",""),IF(I59&lt;Assumptions!$B$7,"Low retention","")))))</f>
        <v/>
      </c>
      <c r="L59" s="40">
        <f>IF(A59="","",IF(Assumptions!$B$8&lt;&gt;"Ready","Review assumptions",IF(COUNTIF($A$5:$A$104,A59)&gt;1,"Duplicate contract ID",IF(OR(B59="",C59="",E59="",F59="",G59="",J59=""),"Missing required input",IF(D59="","Frequency not recognized",IF(OR(E59&lt;=0,AND(H59&lt;&gt;"",OR(H59&lt;0,H59&gt;1))),"Check amount or retention",IF(OR(F59&lt;Assumptions!$B$2,F59&gt;EOMONTH(Assumptions!$B$3,11)),"Next service date is outside allowed range","")))))))</f>
        <v/>
      </c>
      <c r="M59" s="5">
        <f>IF($A59="","",IF($L59&lt;&gt;"","",IF($J59&lt;&gt;"Active",0,IF(AND((YEAR(M$3)-YEAR($F59))*12+MONTH(M$3)-MONTH($F59)&gt;=0,MOD((YEAR(M$3)-YEAR($F59))*12+MONTH(M$3)-MONTH($F59),$D59)=0),ROUND($E59*IF(EDATE($F59,(YEAR(M$3)-YEAR($F59))*12+MONTH(M$3)-MONTH($F59))&lt;$G59,1,$I59),2),0))))</f>
        <v/>
      </c>
      <c r="N59" s="5">
        <f>IF($A59="","",IF($L59&lt;&gt;"","",IF($J59&lt;&gt;"Active",0,IF(AND((YEAR(N$3)-YEAR($F59))*12+MONTH(N$3)-MONTH($F59)&gt;=0,MOD((YEAR(N$3)-YEAR($F59))*12+MONTH(N$3)-MONTH($F59),$D59)=0),ROUND($E59*IF(EDATE($F59,(YEAR(N$3)-YEAR($F59))*12+MONTH(N$3)-MONTH($F59))&lt;$G59,1,$I59),2),0))))</f>
        <v/>
      </c>
      <c r="O59" s="5">
        <f>IF($A59="","",IF($L59&lt;&gt;"","",IF($J59&lt;&gt;"Active",0,IF(AND((YEAR(O$3)-YEAR($F59))*12+MONTH(O$3)-MONTH($F59)&gt;=0,MOD((YEAR(O$3)-YEAR($F59))*12+MONTH(O$3)-MONTH($F59),$D59)=0),ROUND($E59*IF(EDATE($F59,(YEAR(O$3)-YEAR($F59))*12+MONTH(O$3)-MONTH($F59))&lt;$G59,1,$I59),2),0))))</f>
        <v/>
      </c>
      <c r="P59" s="5">
        <f>IF($A59="","",IF($L59&lt;&gt;"","",IF($J59&lt;&gt;"Active",0,IF(AND((YEAR(P$3)-YEAR($F59))*12+MONTH(P$3)-MONTH($F59)&gt;=0,MOD((YEAR(P$3)-YEAR($F59))*12+MONTH(P$3)-MONTH($F59),$D59)=0),ROUND($E59*IF(EDATE($F59,(YEAR(P$3)-YEAR($F59))*12+MONTH(P$3)-MONTH($F59))&lt;$G59,1,$I59),2),0))))</f>
        <v/>
      </c>
      <c r="Q59" s="5">
        <f>IF($A59="","",IF($L59&lt;&gt;"","",IF($J59&lt;&gt;"Active",0,IF(AND((YEAR(Q$3)-YEAR($F59))*12+MONTH(Q$3)-MONTH($F59)&gt;=0,MOD((YEAR(Q$3)-YEAR($F59))*12+MONTH(Q$3)-MONTH($F59),$D59)=0),ROUND($E59*IF(EDATE($F59,(YEAR(Q$3)-YEAR($F59))*12+MONTH(Q$3)-MONTH($F59))&lt;$G59,1,$I59),2),0))))</f>
        <v/>
      </c>
      <c r="R59" s="5">
        <f>IF($A59="","",IF($L59&lt;&gt;"","",IF($J59&lt;&gt;"Active",0,IF(AND((YEAR(R$3)-YEAR($F59))*12+MONTH(R$3)-MONTH($F59)&gt;=0,MOD((YEAR(R$3)-YEAR($F59))*12+MONTH(R$3)-MONTH($F59),$D59)=0),ROUND($E59*IF(EDATE($F59,(YEAR(R$3)-YEAR($F59))*12+MONTH(R$3)-MONTH($F59))&lt;$G59,1,$I59),2),0))))</f>
        <v/>
      </c>
      <c r="S59" s="5">
        <f>IF($A59="","",IF($L59&lt;&gt;"","",IF($J59&lt;&gt;"Active",0,IF(AND((YEAR(S$3)-YEAR($F59))*12+MONTH(S$3)-MONTH($F59)&gt;=0,MOD((YEAR(S$3)-YEAR($F59))*12+MONTH(S$3)-MONTH($F59),$D59)=0),ROUND($E59*IF(EDATE($F59,(YEAR(S$3)-YEAR($F59))*12+MONTH(S$3)-MONTH($F59))&lt;$G59,1,$I59),2),0))))</f>
        <v/>
      </c>
      <c r="T59" s="5">
        <f>IF($A59="","",IF($L59&lt;&gt;"","",IF($J59&lt;&gt;"Active",0,IF(AND((YEAR(T$3)-YEAR($F59))*12+MONTH(T$3)-MONTH($F59)&gt;=0,MOD((YEAR(T$3)-YEAR($F59))*12+MONTH(T$3)-MONTH($F59),$D59)=0),ROUND($E59*IF(EDATE($F59,(YEAR(T$3)-YEAR($F59))*12+MONTH(T$3)-MONTH($F59))&lt;$G59,1,$I59),2),0))))</f>
        <v/>
      </c>
      <c r="U59" s="5">
        <f>IF($A59="","",IF($L59&lt;&gt;"","",IF($J59&lt;&gt;"Active",0,IF(AND((YEAR(U$3)-YEAR($F59))*12+MONTH(U$3)-MONTH($F59)&gt;=0,MOD((YEAR(U$3)-YEAR($F59))*12+MONTH(U$3)-MONTH($F59),$D59)=0),ROUND($E59*IF(EDATE($F59,(YEAR(U$3)-YEAR($F59))*12+MONTH(U$3)-MONTH($F59))&lt;$G59,1,$I59),2),0))))</f>
        <v/>
      </c>
      <c r="V59" s="5">
        <f>IF($A59="","",IF($L59&lt;&gt;"","",IF($J59&lt;&gt;"Active",0,IF(AND((YEAR(V$3)-YEAR($F59))*12+MONTH(V$3)-MONTH($F59)&gt;=0,MOD((YEAR(V$3)-YEAR($F59))*12+MONTH(V$3)-MONTH($F59),$D59)=0),ROUND($E59*IF(EDATE($F59,(YEAR(V$3)-YEAR($F59))*12+MONTH(V$3)-MONTH($F59))&lt;$G59,1,$I59),2),0))))</f>
        <v/>
      </c>
      <c r="W59" s="5">
        <f>IF($A59="","",IF($L59&lt;&gt;"","",IF($J59&lt;&gt;"Active",0,IF(AND((YEAR(W$3)-YEAR($F59))*12+MONTH(W$3)-MONTH($F59)&gt;=0,MOD((YEAR(W$3)-YEAR($F59))*12+MONTH(W$3)-MONTH($F59),$D59)=0),ROUND($E59*IF(EDATE($F59,(YEAR(W$3)-YEAR($F59))*12+MONTH(W$3)-MONTH($F59))&lt;$G59,1,$I59),2),0))))</f>
        <v/>
      </c>
      <c r="X59" s="5">
        <f>IF($A59="","",IF($L59&lt;&gt;"","",IF($J59&lt;&gt;"Active",0,IF(AND((YEAR(X$3)-YEAR($F59))*12+MONTH(X$3)-MONTH($F59)&gt;=0,MOD((YEAR(X$3)-YEAR($F59))*12+MONTH(X$3)-MONTH($F59),$D59)=0),ROUND($E59*IF(EDATE($F59,(YEAR(X$3)-YEAR($F59))*12+MONTH(X$3)-MONTH($F59))&lt;$G59,1,$I59),2),0))))</f>
        <v/>
      </c>
      <c r="Y59" s="5">
        <f>IF($A59="","",IF($L59&lt;&gt;"","",IF($J59&lt;&gt;"Active",0,$E59*SUMPRODUCT(--(((YEAR($M$3:$X$3)-YEAR($F59))*12+MONTH($M$3:$X$3)-MONTH($F59))&gt;=0),--(MOD((YEAR($M$3:$X$3)-YEAR($F59))*12+MONTH($M$3:$X$3)-MONTH($F59),$D59)=0)))))</f>
        <v/>
      </c>
      <c r="Z59" s="5">
        <f>IF(A59="","",IF(L59&lt;&gt;"","",SUM(M59:X59)))</f>
        <v/>
      </c>
      <c r="AA59" s="5">
        <f>IF(A59="","",IF(OR(Y59="",Z59=""),"",Y59-Z59))</f>
        <v/>
      </c>
    </row>
    <row r="60" ht="22" customHeight="1">
      <c r="A60" s="33" t="n"/>
      <c r="B60" s="34" t="n"/>
      <c r="C60" s="34" t="n"/>
      <c r="D60" s="35">
        <f>IF(A60="","",IFERROR(VLOOKUP(C60,Assumptions!$A$12:$B$16,2,FALSE),""))</f>
        <v/>
      </c>
      <c r="E60" s="36" t="n"/>
      <c r="F60" s="37" t="n"/>
      <c r="G60" s="37" t="n"/>
      <c r="H60" s="38" t="n"/>
      <c r="I60" s="39">
        <f>IF(A60="","",IF(H60="",Assumptions!$B$5,H60))</f>
        <v/>
      </c>
      <c r="J60" s="34" t="n"/>
      <c r="K60" s="40">
        <f>IF(A60="","",IF(OR(L60&lt;&gt;"",J60&lt;&gt;"Active"),"",IF(G60&lt;Assumptions!$B$2,"Renewal overdue"&amp;IF(I60&lt;Assumptions!$B$7,", low retention",""),IF(G60&lt;=Assumptions!$B$2+Assumptions!$B$6,"Renewal due soon"&amp;IF(I60&lt;Assumptions!$B$7,", low retention",""),IF(I60&lt;Assumptions!$B$7,"Low retention","")))))</f>
        <v/>
      </c>
      <c r="L60" s="40">
        <f>IF(A60="","",IF(Assumptions!$B$8&lt;&gt;"Ready","Review assumptions",IF(COUNTIF($A$5:$A$104,A60)&gt;1,"Duplicate contract ID",IF(OR(B60="",C60="",E60="",F60="",G60="",J60=""),"Missing required input",IF(D60="","Frequency not recognized",IF(OR(E60&lt;=0,AND(H60&lt;&gt;"",OR(H60&lt;0,H60&gt;1))),"Check amount or retention",IF(OR(F60&lt;Assumptions!$B$2,F60&gt;EOMONTH(Assumptions!$B$3,11)),"Next service date is outside allowed range","")))))))</f>
        <v/>
      </c>
      <c r="M60" s="5">
        <f>IF($A60="","",IF($L60&lt;&gt;"","",IF($J60&lt;&gt;"Active",0,IF(AND((YEAR(M$3)-YEAR($F60))*12+MONTH(M$3)-MONTH($F60)&gt;=0,MOD((YEAR(M$3)-YEAR($F60))*12+MONTH(M$3)-MONTH($F60),$D60)=0),ROUND($E60*IF(EDATE($F60,(YEAR(M$3)-YEAR($F60))*12+MONTH(M$3)-MONTH($F60))&lt;$G60,1,$I60),2),0))))</f>
        <v/>
      </c>
      <c r="N60" s="5">
        <f>IF($A60="","",IF($L60&lt;&gt;"","",IF($J60&lt;&gt;"Active",0,IF(AND((YEAR(N$3)-YEAR($F60))*12+MONTH(N$3)-MONTH($F60)&gt;=0,MOD((YEAR(N$3)-YEAR($F60))*12+MONTH(N$3)-MONTH($F60),$D60)=0),ROUND($E60*IF(EDATE($F60,(YEAR(N$3)-YEAR($F60))*12+MONTH(N$3)-MONTH($F60))&lt;$G60,1,$I60),2),0))))</f>
        <v/>
      </c>
      <c r="O60" s="5">
        <f>IF($A60="","",IF($L60&lt;&gt;"","",IF($J60&lt;&gt;"Active",0,IF(AND((YEAR(O$3)-YEAR($F60))*12+MONTH(O$3)-MONTH($F60)&gt;=0,MOD((YEAR(O$3)-YEAR($F60))*12+MONTH(O$3)-MONTH($F60),$D60)=0),ROUND($E60*IF(EDATE($F60,(YEAR(O$3)-YEAR($F60))*12+MONTH(O$3)-MONTH($F60))&lt;$G60,1,$I60),2),0))))</f>
        <v/>
      </c>
      <c r="P60" s="5">
        <f>IF($A60="","",IF($L60&lt;&gt;"","",IF($J60&lt;&gt;"Active",0,IF(AND((YEAR(P$3)-YEAR($F60))*12+MONTH(P$3)-MONTH($F60)&gt;=0,MOD((YEAR(P$3)-YEAR($F60))*12+MONTH(P$3)-MONTH($F60),$D60)=0),ROUND($E60*IF(EDATE($F60,(YEAR(P$3)-YEAR($F60))*12+MONTH(P$3)-MONTH($F60))&lt;$G60,1,$I60),2),0))))</f>
        <v/>
      </c>
      <c r="Q60" s="5">
        <f>IF($A60="","",IF($L60&lt;&gt;"","",IF($J60&lt;&gt;"Active",0,IF(AND((YEAR(Q$3)-YEAR($F60))*12+MONTH(Q$3)-MONTH($F60)&gt;=0,MOD((YEAR(Q$3)-YEAR($F60))*12+MONTH(Q$3)-MONTH($F60),$D60)=0),ROUND($E60*IF(EDATE($F60,(YEAR(Q$3)-YEAR($F60))*12+MONTH(Q$3)-MONTH($F60))&lt;$G60,1,$I60),2),0))))</f>
        <v/>
      </c>
      <c r="R60" s="5">
        <f>IF($A60="","",IF($L60&lt;&gt;"","",IF($J60&lt;&gt;"Active",0,IF(AND((YEAR(R$3)-YEAR($F60))*12+MONTH(R$3)-MONTH($F60)&gt;=0,MOD((YEAR(R$3)-YEAR($F60))*12+MONTH(R$3)-MONTH($F60),$D60)=0),ROUND($E60*IF(EDATE($F60,(YEAR(R$3)-YEAR($F60))*12+MONTH(R$3)-MONTH($F60))&lt;$G60,1,$I60),2),0))))</f>
        <v/>
      </c>
      <c r="S60" s="5">
        <f>IF($A60="","",IF($L60&lt;&gt;"","",IF($J60&lt;&gt;"Active",0,IF(AND((YEAR(S$3)-YEAR($F60))*12+MONTH(S$3)-MONTH($F60)&gt;=0,MOD((YEAR(S$3)-YEAR($F60))*12+MONTH(S$3)-MONTH($F60),$D60)=0),ROUND($E60*IF(EDATE($F60,(YEAR(S$3)-YEAR($F60))*12+MONTH(S$3)-MONTH($F60))&lt;$G60,1,$I60),2),0))))</f>
        <v/>
      </c>
      <c r="T60" s="5">
        <f>IF($A60="","",IF($L60&lt;&gt;"","",IF($J60&lt;&gt;"Active",0,IF(AND((YEAR(T$3)-YEAR($F60))*12+MONTH(T$3)-MONTH($F60)&gt;=0,MOD((YEAR(T$3)-YEAR($F60))*12+MONTH(T$3)-MONTH($F60),$D60)=0),ROUND($E60*IF(EDATE($F60,(YEAR(T$3)-YEAR($F60))*12+MONTH(T$3)-MONTH($F60))&lt;$G60,1,$I60),2),0))))</f>
        <v/>
      </c>
      <c r="U60" s="5">
        <f>IF($A60="","",IF($L60&lt;&gt;"","",IF($J60&lt;&gt;"Active",0,IF(AND((YEAR(U$3)-YEAR($F60))*12+MONTH(U$3)-MONTH($F60)&gt;=0,MOD((YEAR(U$3)-YEAR($F60))*12+MONTH(U$3)-MONTH($F60),$D60)=0),ROUND($E60*IF(EDATE($F60,(YEAR(U$3)-YEAR($F60))*12+MONTH(U$3)-MONTH($F60))&lt;$G60,1,$I60),2),0))))</f>
        <v/>
      </c>
      <c r="V60" s="5">
        <f>IF($A60="","",IF($L60&lt;&gt;"","",IF($J60&lt;&gt;"Active",0,IF(AND((YEAR(V$3)-YEAR($F60))*12+MONTH(V$3)-MONTH($F60)&gt;=0,MOD((YEAR(V$3)-YEAR($F60))*12+MONTH(V$3)-MONTH($F60),$D60)=0),ROUND($E60*IF(EDATE($F60,(YEAR(V$3)-YEAR($F60))*12+MONTH(V$3)-MONTH($F60))&lt;$G60,1,$I60),2),0))))</f>
        <v/>
      </c>
      <c r="W60" s="5">
        <f>IF($A60="","",IF($L60&lt;&gt;"","",IF($J60&lt;&gt;"Active",0,IF(AND((YEAR(W$3)-YEAR($F60))*12+MONTH(W$3)-MONTH($F60)&gt;=0,MOD((YEAR(W$3)-YEAR($F60))*12+MONTH(W$3)-MONTH($F60),$D60)=0),ROUND($E60*IF(EDATE($F60,(YEAR(W$3)-YEAR($F60))*12+MONTH(W$3)-MONTH($F60))&lt;$G60,1,$I60),2),0))))</f>
        <v/>
      </c>
      <c r="X60" s="5">
        <f>IF($A60="","",IF($L60&lt;&gt;"","",IF($J60&lt;&gt;"Active",0,IF(AND((YEAR(X$3)-YEAR($F60))*12+MONTH(X$3)-MONTH($F60)&gt;=0,MOD((YEAR(X$3)-YEAR($F60))*12+MONTH(X$3)-MONTH($F60),$D60)=0),ROUND($E60*IF(EDATE($F60,(YEAR(X$3)-YEAR($F60))*12+MONTH(X$3)-MONTH($F60))&lt;$G60,1,$I60),2),0))))</f>
        <v/>
      </c>
      <c r="Y60" s="5">
        <f>IF($A60="","",IF($L60&lt;&gt;"","",IF($J60&lt;&gt;"Active",0,$E60*SUMPRODUCT(--(((YEAR($M$3:$X$3)-YEAR($F60))*12+MONTH($M$3:$X$3)-MONTH($F60))&gt;=0),--(MOD((YEAR($M$3:$X$3)-YEAR($F60))*12+MONTH($M$3:$X$3)-MONTH($F60),$D60)=0)))))</f>
        <v/>
      </c>
      <c r="Z60" s="5">
        <f>IF(A60="","",IF(L60&lt;&gt;"","",SUM(M60:X60)))</f>
        <v/>
      </c>
      <c r="AA60" s="5">
        <f>IF(A60="","",IF(OR(Y60="",Z60=""),"",Y60-Z60))</f>
        <v/>
      </c>
    </row>
    <row r="61" ht="22" customHeight="1">
      <c r="A61" s="33" t="n"/>
      <c r="B61" s="34" t="n"/>
      <c r="C61" s="34" t="n"/>
      <c r="D61" s="35">
        <f>IF(A61="","",IFERROR(VLOOKUP(C61,Assumptions!$A$12:$B$16,2,FALSE),""))</f>
        <v/>
      </c>
      <c r="E61" s="36" t="n"/>
      <c r="F61" s="37" t="n"/>
      <c r="G61" s="37" t="n"/>
      <c r="H61" s="38" t="n"/>
      <c r="I61" s="39">
        <f>IF(A61="","",IF(H61="",Assumptions!$B$5,H61))</f>
        <v/>
      </c>
      <c r="J61" s="34" t="n"/>
      <c r="K61" s="40">
        <f>IF(A61="","",IF(OR(L61&lt;&gt;"",J61&lt;&gt;"Active"),"",IF(G61&lt;Assumptions!$B$2,"Renewal overdue"&amp;IF(I61&lt;Assumptions!$B$7,", low retention",""),IF(G61&lt;=Assumptions!$B$2+Assumptions!$B$6,"Renewal due soon"&amp;IF(I61&lt;Assumptions!$B$7,", low retention",""),IF(I61&lt;Assumptions!$B$7,"Low retention","")))))</f>
        <v/>
      </c>
      <c r="L61" s="40">
        <f>IF(A61="","",IF(Assumptions!$B$8&lt;&gt;"Ready","Review assumptions",IF(COUNTIF($A$5:$A$104,A61)&gt;1,"Duplicate contract ID",IF(OR(B61="",C61="",E61="",F61="",G61="",J61=""),"Missing required input",IF(D61="","Frequency not recognized",IF(OR(E61&lt;=0,AND(H61&lt;&gt;"",OR(H61&lt;0,H61&gt;1))),"Check amount or retention",IF(OR(F61&lt;Assumptions!$B$2,F61&gt;EOMONTH(Assumptions!$B$3,11)),"Next service date is outside allowed range","")))))))</f>
        <v/>
      </c>
      <c r="M61" s="5">
        <f>IF($A61="","",IF($L61&lt;&gt;"","",IF($J61&lt;&gt;"Active",0,IF(AND((YEAR(M$3)-YEAR($F61))*12+MONTH(M$3)-MONTH($F61)&gt;=0,MOD((YEAR(M$3)-YEAR($F61))*12+MONTH(M$3)-MONTH($F61),$D61)=0),ROUND($E61*IF(EDATE($F61,(YEAR(M$3)-YEAR($F61))*12+MONTH(M$3)-MONTH($F61))&lt;$G61,1,$I61),2),0))))</f>
        <v/>
      </c>
      <c r="N61" s="5">
        <f>IF($A61="","",IF($L61&lt;&gt;"","",IF($J61&lt;&gt;"Active",0,IF(AND((YEAR(N$3)-YEAR($F61))*12+MONTH(N$3)-MONTH($F61)&gt;=0,MOD((YEAR(N$3)-YEAR($F61))*12+MONTH(N$3)-MONTH($F61),$D61)=0),ROUND($E61*IF(EDATE($F61,(YEAR(N$3)-YEAR($F61))*12+MONTH(N$3)-MONTH($F61))&lt;$G61,1,$I61),2),0))))</f>
        <v/>
      </c>
      <c r="O61" s="5">
        <f>IF($A61="","",IF($L61&lt;&gt;"","",IF($J61&lt;&gt;"Active",0,IF(AND((YEAR(O$3)-YEAR($F61))*12+MONTH(O$3)-MONTH($F61)&gt;=0,MOD((YEAR(O$3)-YEAR($F61))*12+MONTH(O$3)-MONTH($F61),$D61)=0),ROUND($E61*IF(EDATE($F61,(YEAR(O$3)-YEAR($F61))*12+MONTH(O$3)-MONTH($F61))&lt;$G61,1,$I61),2),0))))</f>
        <v/>
      </c>
      <c r="P61" s="5">
        <f>IF($A61="","",IF($L61&lt;&gt;"","",IF($J61&lt;&gt;"Active",0,IF(AND((YEAR(P$3)-YEAR($F61))*12+MONTH(P$3)-MONTH($F61)&gt;=0,MOD((YEAR(P$3)-YEAR($F61))*12+MONTH(P$3)-MONTH($F61),$D61)=0),ROUND($E61*IF(EDATE($F61,(YEAR(P$3)-YEAR($F61))*12+MONTH(P$3)-MONTH($F61))&lt;$G61,1,$I61),2),0))))</f>
        <v/>
      </c>
      <c r="Q61" s="5">
        <f>IF($A61="","",IF($L61&lt;&gt;"","",IF($J61&lt;&gt;"Active",0,IF(AND((YEAR(Q$3)-YEAR($F61))*12+MONTH(Q$3)-MONTH($F61)&gt;=0,MOD((YEAR(Q$3)-YEAR($F61))*12+MONTH(Q$3)-MONTH($F61),$D61)=0),ROUND($E61*IF(EDATE($F61,(YEAR(Q$3)-YEAR($F61))*12+MONTH(Q$3)-MONTH($F61))&lt;$G61,1,$I61),2),0))))</f>
        <v/>
      </c>
      <c r="R61" s="5">
        <f>IF($A61="","",IF($L61&lt;&gt;"","",IF($J61&lt;&gt;"Active",0,IF(AND((YEAR(R$3)-YEAR($F61))*12+MONTH(R$3)-MONTH($F61)&gt;=0,MOD((YEAR(R$3)-YEAR($F61))*12+MONTH(R$3)-MONTH($F61),$D61)=0),ROUND($E61*IF(EDATE($F61,(YEAR(R$3)-YEAR($F61))*12+MONTH(R$3)-MONTH($F61))&lt;$G61,1,$I61),2),0))))</f>
        <v/>
      </c>
      <c r="S61" s="5">
        <f>IF($A61="","",IF($L61&lt;&gt;"","",IF($J61&lt;&gt;"Active",0,IF(AND((YEAR(S$3)-YEAR($F61))*12+MONTH(S$3)-MONTH($F61)&gt;=0,MOD((YEAR(S$3)-YEAR($F61))*12+MONTH(S$3)-MONTH($F61),$D61)=0),ROUND($E61*IF(EDATE($F61,(YEAR(S$3)-YEAR($F61))*12+MONTH(S$3)-MONTH($F61))&lt;$G61,1,$I61),2),0))))</f>
        <v/>
      </c>
      <c r="T61" s="5">
        <f>IF($A61="","",IF($L61&lt;&gt;"","",IF($J61&lt;&gt;"Active",0,IF(AND((YEAR(T$3)-YEAR($F61))*12+MONTH(T$3)-MONTH($F61)&gt;=0,MOD((YEAR(T$3)-YEAR($F61))*12+MONTH(T$3)-MONTH($F61),$D61)=0),ROUND($E61*IF(EDATE($F61,(YEAR(T$3)-YEAR($F61))*12+MONTH(T$3)-MONTH($F61))&lt;$G61,1,$I61),2),0))))</f>
        <v/>
      </c>
      <c r="U61" s="5">
        <f>IF($A61="","",IF($L61&lt;&gt;"","",IF($J61&lt;&gt;"Active",0,IF(AND((YEAR(U$3)-YEAR($F61))*12+MONTH(U$3)-MONTH($F61)&gt;=0,MOD((YEAR(U$3)-YEAR($F61))*12+MONTH(U$3)-MONTH($F61),$D61)=0),ROUND($E61*IF(EDATE($F61,(YEAR(U$3)-YEAR($F61))*12+MONTH(U$3)-MONTH($F61))&lt;$G61,1,$I61),2),0))))</f>
        <v/>
      </c>
      <c r="V61" s="5">
        <f>IF($A61="","",IF($L61&lt;&gt;"","",IF($J61&lt;&gt;"Active",0,IF(AND((YEAR(V$3)-YEAR($F61))*12+MONTH(V$3)-MONTH($F61)&gt;=0,MOD((YEAR(V$3)-YEAR($F61))*12+MONTH(V$3)-MONTH($F61),$D61)=0),ROUND($E61*IF(EDATE($F61,(YEAR(V$3)-YEAR($F61))*12+MONTH(V$3)-MONTH($F61))&lt;$G61,1,$I61),2),0))))</f>
        <v/>
      </c>
      <c r="W61" s="5">
        <f>IF($A61="","",IF($L61&lt;&gt;"","",IF($J61&lt;&gt;"Active",0,IF(AND((YEAR(W$3)-YEAR($F61))*12+MONTH(W$3)-MONTH($F61)&gt;=0,MOD((YEAR(W$3)-YEAR($F61))*12+MONTH(W$3)-MONTH($F61),$D61)=0),ROUND($E61*IF(EDATE($F61,(YEAR(W$3)-YEAR($F61))*12+MONTH(W$3)-MONTH($F61))&lt;$G61,1,$I61),2),0))))</f>
        <v/>
      </c>
      <c r="X61" s="5">
        <f>IF($A61="","",IF($L61&lt;&gt;"","",IF($J61&lt;&gt;"Active",0,IF(AND((YEAR(X$3)-YEAR($F61))*12+MONTH(X$3)-MONTH($F61)&gt;=0,MOD((YEAR(X$3)-YEAR($F61))*12+MONTH(X$3)-MONTH($F61),$D61)=0),ROUND($E61*IF(EDATE($F61,(YEAR(X$3)-YEAR($F61))*12+MONTH(X$3)-MONTH($F61))&lt;$G61,1,$I61),2),0))))</f>
        <v/>
      </c>
      <c r="Y61" s="5">
        <f>IF($A61="","",IF($L61&lt;&gt;"","",IF($J61&lt;&gt;"Active",0,$E61*SUMPRODUCT(--(((YEAR($M$3:$X$3)-YEAR($F61))*12+MONTH($M$3:$X$3)-MONTH($F61))&gt;=0),--(MOD((YEAR($M$3:$X$3)-YEAR($F61))*12+MONTH($M$3:$X$3)-MONTH($F61),$D61)=0)))))</f>
        <v/>
      </c>
      <c r="Z61" s="5">
        <f>IF(A61="","",IF(L61&lt;&gt;"","",SUM(M61:X61)))</f>
        <v/>
      </c>
      <c r="AA61" s="5">
        <f>IF(A61="","",IF(OR(Y61="",Z61=""),"",Y61-Z61))</f>
        <v/>
      </c>
    </row>
    <row r="62" ht="22" customHeight="1">
      <c r="A62" s="33" t="n"/>
      <c r="B62" s="34" t="n"/>
      <c r="C62" s="34" t="n"/>
      <c r="D62" s="35">
        <f>IF(A62="","",IFERROR(VLOOKUP(C62,Assumptions!$A$12:$B$16,2,FALSE),""))</f>
        <v/>
      </c>
      <c r="E62" s="36" t="n"/>
      <c r="F62" s="37" t="n"/>
      <c r="G62" s="37" t="n"/>
      <c r="H62" s="38" t="n"/>
      <c r="I62" s="39">
        <f>IF(A62="","",IF(H62="",Assumptions!$B$5,H62))</f>
        <v/>
      </c>
      <c r="J62" s="34" t="n"/>
      <c r="K62" s="40">
        <f>IF(A62="","",IF(OR(L62&lt;&gt;"",J62&lt;&gt;"Active"),"",IF(G62&lt;Assumptions!$B$2,"Renewal overdue"&amp;IF(I62&lt;Assumptions!$B$7,", low retention",""),IF(G62&lt;=Assumptions!$B$2+Assumptions!$B$6,"Renewal due soon"&amp;IF(I62&lt;Assumptions!$B$7,", low retention",""),IF(I62&lt;Assumptions!$B$7,"Low retention","")))))</f>
        <v/>
      </c>
      <c r="L62" s="40">
        <f>IF(A62="","",IF(Assumptions!$B$8&lt;&gt;"Ready","Review assumptions",IF(COUNTIF($A$5:$A$104,A62)&gt;1,"Duplicate contract ID",IF(OR(B62="",C62="",E62="",F62="",G62="",J62=""),"Missing required input",IF(D62="","Frequency not recognized",IF(OR(E62&lt;=0,AND(H62&lt;&gt;"",OR(H62&lt;0,H62&gt;1))),"Check amount or retention",IF(OR(F62&lt;Assumptions!$B$2,F62&gt;EOMONTH(Assumptions!$B$3,11)),"Next service date is outside allowed range","")))))))</f>
        <v/>
      </c>
      <c r="M62" s="5">
        <f>IF($A62="","",IF($L62&lt;&gt;"","",IF($J62&lt;&gt;"Active",0,IF(AND((YEAR(M$3)-YEAR($F62))*12+MONTH(M$3)-MONTH($F62)&gt;=0,MOD((YEAR(M$3)-YEAR($F62))*12+MONTH(M$3)-MONTH($F62),$D62)=0),ROUND($E62*IF(EDATE($F62,(YEAR(M$3)-YEAR($F62))*12+MONTH(M$3)-MONTH($F62))&lt;$G62,1,$I62),2),0))))</f>
        <v/>
      </c>
      <c r="N62" s="5">
        <f>IF($A62="","",IF($L62&lt;&gt;"","",IF($J62&lt;&gt;"Active",0,IF(AND((YEAR(N$3)-YEAR($F62))*12+MONTH(N$3)-MONTH($F62)&gt;=0,MOD((YEAR(N$3)-YEAR($F62))*12+MONTH(N$3)-MONTH($F62),$D62)=0),ROUND($E62*IF(EDATE($F62,(YEAR(N$3)-YEAR($F62))*12+MONTH(N$3)-MONTH($F62))&lt;$G62,1,$I62),2),0))))</f>
        <v/>
      </c>
      <c r="O62" s="5">
        <f>IF($A62="","",IF($L62&lt;&gt;"","",IF($J62&lt;&gt;"Active",0,IF(AND((YEAR(O$3)-YEAR($F62))*12+MONTH(O$3)-MONTH($F62)&gt;=0,MOD((YEAR(O$3)-YEAR($F62))*12+MONTH(O$3)-MONTH($F62),$D62)=0),ROUND($E62*IF(EDATE($F62,(YEAR(O$3)-YEAR($F62))*12+MONTH(O$3)-MONTH($F62))&lt;$G62,1,$I62),2),0))))</f>
        <v/>
      </c>
      <c r="P62" s="5">
        <f>IF($A62="","",IF($L62&lt;&gt;"","",IF($J62&lt;&gt;"Active",0,IF(AND((YEAR(P$3)-YEAR($F62))*12+MONTH(P$3)-MONTH($F62)&gt;=0,MOD((YEAR(P$3)-YEAR($F62))*12+MONTH(P$3)-MONTH($F62),$D62)=0),ROUND($E62*IF(EDATE($F62,(YEAR(P$3)-YEAR($F62))*12+MONTH(P$3)-MONTH($F62))&lt;$G62,1,$I62),2),0))))</f>
        <v/>
      </c>
      <c r="Q62" s="5">
        <f>IF($A62="","",IF($L62&lt;&gt;"","",IF($J62&lt;&gt;"Active",0,IF(AND((YEAR(Q$3)-YEAR($F62))*12+MONTH(Q$3)-MONTH($F62)&gt;=0,MOD((YEAR(Q$3)-YEAR($F62))*12+MONTH(Q$3)-MONTH($F62),$D62)=0),ROUND($E62*IF(EDATE($F62,(YEAR(Q$3)-YEAR($F62))*12+MONTH(Q$3)-MONTH($F62))&lt;$G62,1,$I62),2),0))))</f>
        <v/>
      </c>
      <c r="R62" s="5">
        <f>IF($A62="","",IF($L62&lt;&gt;"","",IF($J62&lt;&gt;"Active",0,IF(AND((YEAR(R$3)-YEAR($F62))*12+MONTH(R$3)-MONTH($F62)&gt;=0,MOD((YEAR(R$3)-YEAR($F62))*12+MONTH(R$3)-MONTH($F62),$D62)=0),ROUND($E62*IF(EDATE($F62,(YEAR(R$3)-YEAR($F62))*12+MONTH(R$3)-MONTH($F62))&lt;$G62,1,$I62),2),0))))</f>
        <v/>
      </c>
      <c r="S62" s="5">
        <f>IF($A62="","",IF($L62&lt;&gt;"","",IF($J62&lt;&gt;"Active",0,IF(AND((YEAR(S$3)-YEAR($F62))*12+MONTH(S$3)-MONTH($F62)&gt;=0,MOD((YEAR(S$3)-YEAR($F62))*12+MONTH(S$3)-MONTH($F62),$D62)=0),ROUND($E62*IF(EDATE($F62,(YEAR(S$3)-YEAR($F62))*12+MONTH(S$3)-MONTH($F62))&lt;$G62,1,$I62),2),0))))</f>
        <v/>
      </c>
      <c r="T62" s="5">
        <f>IF($A62="","",IF($L62&lt;&gt;"","",IF($J62&lt;&gt;"Active",0,IF(AND((YEAR(T$3)-YEAR($F62))*12+MONTH(T$3)-MONTH($F62)&gt;=0,MOD((YEAR(T$3)-YEAR($F62))*12+MONTH(T$3)-MONTH($F62),$D62)=0),ROUND($E62*IF(EDATE($F62,(YEAR(T$3)-YEAR($F62))*12+MONTH(T$3)-MONTH($F62))&lt;$G62,1,$I62),2),0))))</f>
        <v/>
      </c>
      <c r="U62" s="5">
        <f>IF($A62="","",IF($L62&lt;&gt;"","",IF($J62&lt;&gt;"Active",0,IF(AND((YEAR(U$3)-YEAR($F62))*12+MONTH(U$3)-MONTH($F62)&gt;=0,MOD((YEAR(U$3)-YEAR($F62))*12+MONTH(U$3)-MONTH($F62),$D62)=0),ROUND($E62*IF(EDATE($F62,(YEAR(U$3)-YEAR($F62))*12+MONTH(U$3)-MONTH($F62))&lt;$G62,1,$I62),2),0))))</f>
        <v/>
      </c>
      <c r="V62" s="5">
        <f>IF($A62="","",IF($L62&lt;&gt;"","",IF($J62&lt;&gt;"Active",0,IF(AND((YEAR(V$3)-YEAR($F62))*12+MONTH(V$3)-MONTH($F62)&gt;=0,MOD((YEAR(V$3)-YEAR($F62))*12+MONTH(V$3)-MONTH($F62),$D62)=0),ROUND($E62*IF(EDATE($F62,(YEAR(V$3)-YEAR($F62))*12+MONTH(V$3)-MONTH($F62))&lt;$G62,1,$I62),2),0))))</f>
        <v/>
      </c>
      <c r="W62" s="5">
        <f>IF($A62="","",IF($L62&lt;&gt;"","",IF($J62&lt;&gt;"Active",0,IF(AND((YEAR(W$3)-YEAR($F62))*12+MONTH(W$3)-MONTH($F62)&gt;=0,MOD((YEAR(W$3)-YEAR($F62))*12+MONTH(W$3)-MONTH($F62),$D62)=0),ROUND($E62*IF(EDATE($F62,(YEAR(W$3)-YEAR($F62))*12+MONTH(W$3)-MONTH($F62))&lt;$G62,1,$I62),2),0))))</f>
        <v/>
      </c>
      <c r="X62" s="5">
        <f>IF($A62="","",IF($L62&lt;&gt;"","",IF($J62&lt;&gt;"Active",0,IF(AND((YEAR(X$3)-YEAR($F62))*12+MONTH(X$3)-MONTH($F62)&gt;=0,MOD((YEAR(X$3)-YEAR($F62))*12+MONTH(X$3)-MONTH($F62),$D62)=0),ROUND($E62*IF(EDATE($F62,(YEAR(X$3)-YEAR($F62))*12+MONTH(X$3)-MONTH($F62))&lt;$G62,1,$I62),2),0))))</f>
        <v/>
      </c>
      <c r="Y62" s="5">
        <f>IF($A62="","",IF($L62&lt;&gt;"","",IF($J62&lt;&gt;"Active",0,$E62*SUMPRODUCT(--(((YEAR($M$3:$X$3)-YEAR($F62))*12+MONTH($M$3:$X$3)-MONTH($F62))&gt;=0),--(MOD((YEAR($M$3:$X$3)-YEAR($F62))*12+MONTH($M$3:$X$3)-MONTH($F62),$D62)=0)))))</f>
        <v/>
      </c>
      <c r="Z62" s="5">
        <f>IF(A62="","",IF(L62&lt;&gt;"","",SUM(M62:X62)))</f>
        <v/>
      </c>
      <c r="AA62" s="5">
        <f>IF(A62="","",IF(OR(Y62="",Z62=""),"",Y62-Z62))</f>
        <v/>
      </c>
    </row>
    <row r="63" ht="22" customHeight="1">
      <c r="A63" s="33" t="n"/>
      <c r="B63" s="34" t="n"/>
      <c r="C63" s="34" t="n"/>
      <c r="D63" s="35">
        <f>IF(A63="","",IFERROR(VLOOKUP(C63,Assumptions!$A$12:$B$16,2,FALSE),""))</f>
        <v/>
      </c>
      <c r="E63" s="36" t="n"/>
      <c r="F63" s="37" t="n"/>
      <c r="G63" s="37" t="n"/>
      <c r="H63" s="38" t="n"/>
      <c r="I63" s="39">
        <f>IF(A63="","",IF(H63="",Assumptions!$B$5,H63))</f>
        <v/>
      </c>
      <c r="J63" s="34" t="n"/>
      <c r="K63" s="40">
        <f>IF(A63="","",IF(OR(L63&lt;&gt;"",J63&lt;&gt;"Active"),"",IF(G63&lt;Assumptions!$B$2,"Renewal overdue"&amp;IF(I63&lt;Assumptions!$B$7,", low retention",""),IF(G63&lt;=Assumptions!$B$2+Assumptions!$B$6,"Renewal due soon"&amp;IF(I63&lt;Assumptions!$B$7,", low retention",""),IF(I63&lt;Assumptions!$B$7,"Low retention","")))))</f>
        <v/>
      </c>
      <c r="L63" s="40">
        <f>IF(A63="","",IF(Assumptions!$B$8&lt;&gt;"Ready","Review assumptions",IF(COUNTIF($A$5:$A$104,A63)&gt;1,"Duplicate contract ID",IF(OR(B63="",C63="",E63="",F63="",G63="",J63=""),"Missing required input",IF(D63="","Frequency not recognized",IF(OR(E63&lt;=0,AND(H63&lt;&gt;"",OR(H63&lt;0,H63&gt;1))),"Check amount or retention",IF(OR(F63&lt;Assumptions!$B$2,F63&gt;EOMONTH(Assumptions!$B$3,11)),"Next service date is outside allowed range","")))))))</f>
        <v/>
      </c>
      <c r="M63" s="5">
        <f>IF($A63="","",IF($L63&lt;&gt;"","",IF($J63&lt;&gt;"Active",0,IF(AND((YEAR(M$3)-YEAR($F63))*12+MONTH(M$3)-MONTH($F63)&gt;=0,MOD((YEAR(M$3)-YEAR($F63))*12+MONTH(M$3)-MONTH($F63),$D63)=0),ROUND($E63*IF(EDATE($F63,(YEAR(M$3)-YEAR($F63))*12+MONTH(M$3)-MONTH($F63))&lt;$G63,1,$I63),2),0))))</f>
        <v/>
      </c>
      <c r="N63" s="5">
        <f>IF($A63="","",IF($L63&lt;&gt;"","",IF($J63&lt;&gt;"Active",0,IF(AND((YEAR(N$3)-YEAR($F63))*12+MONTH(N$3)-MONTH($F63)&gt;=0,MOD((YEAR(N$3)-YEAR($F63))*12+MONTH(N$3)-MONTH($F63),$D63)=0),ROUND($E63*IF(EDATE($F63,(YEAR(N$3)-YEAR($F63))*12+MONTH(N$3)-MONTH($F63))&lt;$G63,1,$I63),2),0))))</f>
        <v/>
      </c>
      <c r="O63" s="5">
        <f>IF($A63="","",IF($L63&lt;&gt;"","",IF($J63&lt;&gt;"Active",0,IF(AND((YEAR(O$3)-YEAR($F63))*12+MONTH(O$3)-MONTH($F63)&gt;=0,MOD((YEAR(O$3)-YEAR($F63))*12+MONTH(O$3)-MONTH($F63),$D63)=0),ROUND($E63*IF(EDATE($F63,(YEAR(O$3)-YEAR($F63))*12+MONTH(O$3)-MONTH($F63))&lt;$G63,1,$I63),2),0))))</f>
        <v/>
      </c>
      <c r="P63" s="5">
        <f>IF($A63="","",IF($L63&lt;&gt;"","",IF($J63&lt;&gt;"Active",0,IF(AND((YEAR(P$3)-YEAR($F63))*12+MONTH(P$3)-MONTH($F63)&gt;=0,MOD((YEAR(P$3)-YEAR($F63))*12+MONTH(P$3)-MONTH($F63),$D63)=0),ROUND($E63*IF(EDATE($F63,(YEAR(P$3)-YEAR($F63))*12+MONTH(P$3)-MONTH($F63))&lt;$G63,1,$I63),2),0))))</f>
        <v/>
      </c>
      <c r="Q63" s="5">
        <f>IF($A63="","",IF($L63&lt;&gt;"","",IF($J63&lt;&gt;"Active",0,IF(AND((YEAR(Q$3)-YEAR($F63))*12+MONTH(Q$3)-MONTH($F63)&gt;=0,MOD((YEAR(Q$3)-YEAR($F63))*12+MONTH(Q$3)-MONTH($F63),$D63)=0),ROUND($E63*IF(EDATE($F63,(YEAR(Q$3)-YEAR($F63))*12+MONTH(Q$3)-MONTH($F63))&lt;$G63,1,$I63),2),0))))</f>
        <v/>
      </c>
      <c r="R63" s="5">
        <f>IF($A63="","",IF($L63&lt;&gt;"","",IF($J63&lt;&gt;"Active",0,IF(AND((YEAR(R$3)-YEAR($F63))*12+MONTH(R$3)-MONTH($F63)&gt;=0,MOD((YEAR(R$3)-YEAR($F63))*12+MONTH(R$3)-MONTH($F63),$D63)=0),ROUND($E63*IF(EDATE($F63,(YEAR(R$3)-YEAR($F63))*12+MONTH(R$3)-MONTH($F63))&lt;$G63,1,$I63),2),0))))</f>
        <v/>
      </c>
      <c r="S63" s="5">
        <f>IF($A63="","",IF($L63&lt;&gt;"","",IF($J63&lt;&gt;"Active",0,IF(AND((YEAR(S$3)-YEAR($F63))*12+MONTH(S$3)-MONTH($F63)&gt;=0,MOD((YEAR(S$3)-YEAR($F63))*12+MONTH(S$3)-MONTH($F63),$D63)=0),ROUND($E63*IF(EDATE($F63,(YEAR(S$3)-YEAR($F63))*12+MONTH(S$3)-MONTH($F63))&lt;$G63,1,$I63),2),0))))</f>
        <v/>
      </c>
      <c r="T63" s="5">
        <f>IF($A63="","",IF($L63&lt;&gt;"","",IF($J63&lt;&gt;"Active",0,IF(AND((YEAR(T$3)-YEAR($F63))*12+MONTH(T$3)-MONTH($F63)&gt;=0,MOD((YEAR(T$3)-YEAR($F63))*12+MONTH(T$3)-MONTH($F63),$D63)=0),ROUND($E63*IF(EDATE($F63,(YEAR(T$3)-YEAR($F63))*12+MONTH(T$3)-MONTH($F63))&lt;$G63,1,$I63),2),0))))</f>
        <v/>
      </c>
      <c r="U63" s="5">
        <f>IF($A63="","",IF($L63&lt;&gt;"","",IF($J63&lt;&gt;"Active",0,IF(AND((YEAR(U$3)-YEAR($F63))*12+MONTH(U$3)-MONTH($F63)&gt;=0,MOD((YEAR(U$3)-YEAR($F63))*12+MONTH(U$3)-MONTH($F63),$D63)=0),ROUND($E63*IF(EDATE($F63,(YEAR(U$3)-YEAR($F63))*12+MONTH(U$3)-MONTH($F63))&lt;$G63,1,$I63),2),0))))</f>
        <v/>
      </c>
      <c r="V63" s="5">
        <f>IF($A63="","",IF($L63&lt;&gt;"","",IF($J63&lt;&gt;"Active",0,IF(AND((YEAR(V$3)-YEAR($F63))*12+MONTH(V$3)-MONTH($F63)&gt;=0,MOD((YEAR(V$3)-YEAR($F63))*12+MONTH(V$3)-MONTH($F63),$D63)=0),ROUND($E63*IF(EDATE($F63,(YEAR(V$3)-YEAR($F63))*12+MONTH(V$3)-MONTH($F63))&lt;$G63,1,$I63),2),0))))</f>
        <v/>
      </c>
      <c r="W63" s="5">
        <f>IF($A63="","",IF($L63&lt;&gt;"","",IF($J63&lt;&gt;"Active",0,IF(AND((YEAR(W$3)-YEAR($F63))*12+MONTH(W$3)-MONTH($F63)&gt;=0,MOD((YEAR(W$3)-YEAR($F63))*12+MONTH(W$3)-MONTH($F63),$D63)=0),ROUND($E63*IF(EDATE($F63,(YEAR(W$3)-YEAR($F63))*12+MONTH(W$3)-MONTH($F63))&lt;$G63,1,$I63),2),0))))</f>
        <v/>
      </c>
      <c r="X63" s="5">
        <f>IF($A63="","",IF($L63&lt;&gt;"","",IF($J63&lt;&gt;"Active",0,IF(AND((YEAR(X$3)-YEAR($F63))*12+MONTH(X$3)-MONTH($F63)&gt;=0,MOD((YEAR(X$3)-YEAR($F63))*12+MONTH(X$3)-MONTH($F63),$D63)=0),ROUND($E63*IF(EDATE($F63,(YEAR(X$3)-YEAR($F63))*12+MONTH(X$3)-MONTH($F63))&lt;$G63,1,$I63),2),0))))</f>
        <v/>
      </c>
      <c r="Y63" s="5">
        <f>IF($A63="","",IF($L63&lt;&gt;"","",IF($J63&lt;&gt;"Active",0,$E63*SUMPRODUCT(--(((YEAR($M$3:$X$3)-YEAR($F63))*12+MONTH($M$3:$X$3)-MONTH($F63))&gt;=0),--(MOD((YEAR($M$3:$X$3)-YEAR($F63))*12+MONTH($M$3:$X$3)-MONTH($F63),$D63)=0)))))</f>
        <v/>
      </c>
      <c r="Z63" s="5">
        <f>IF(A63="","",IF(L63&lt;&gt;"","",SUM(M63:X63)))</f>
        <v/>
      </c>
      <c r="AA63" s="5">
        <f>IF(A63="","",IF(OR(Y63="",Z63=""),"",Y63-Z63))</f>
        <v/>
      </c>
    </row>
    <row r="64" ht="22" customHeight="1">
      <c r="A64" s="33" t="n"/>
      <c r="B64" s="34" t="n"/>
      <c r="C64" s="34" t="n"/>
      <c r="D64" s="35">
        <f>IF(A64="","",IFERROR(VLOOKUP(C64,Assumptions!$A$12:$B$16,2,FALSE),""))</f>
        <v/>
      </c>
      <c r="E64" s="36" t="n"/>
      <c r="F64" s="37" t="n"/>
      <c r="G64" s="37" t="n"/>
      <c r="H64" s="38" t="n"/>
      <c r="I64" s="39">
        <f>IF(A64="","",IF(H64="",Assumptions!$B$5,H64))</f>
        <v/>
      </c>
      <c r="J64" s="34" t="n"/>
      <c r="K64" s="40">
        <f>IF(A64="","",IF(OR(L64&lt;&gt;"",J64&lt;&gt;"Active"),"",IF(G64&lt;Assumptions!$B$2,"Renewal overdue"&amp;IF(I64&lt;Assumptions!$B$7,", low retention",""),IF(G64&lt;=Assumptions!$B$2+Assumptions!$B$6,"Renewal due soon"&amp;IF(I64&lt;Assumptions!$B$7,", low retention",""),IF(I64&lt;Assumptions!$B$7,"Low retention","")))))</f>
        <v/>
      </c>
      <c r="L64" s="40">
        <f>IF(A64="","",IF(Assumptions!$B$8&lt;&gt;"Ready","Review assumptions",IF(COUNTIF($A$5:$A$104,A64)&gt;1,"Duplicate contract ID",IF(OR(B64="",C64="",E64="",F64="",G64="",J64=""),"Missing required input",IF(D64="","Frequency not recognized",IF(OR(E64&lt;=0,AND(H64&lt;&gt;"",OR(H64&lt;0,H64&gt;1))),"Check amount or retention",IF(OR(F64&lt;Assumptions!$B$2,F64&gt;EOMONTH(Assumptions!$B$3,11)),"Next service date is outside allowed range","")))))))</f>
        <v/>
      </c>
      <c r="M64" s="5">
        <f>IF($A64="","",IF($L64&lt;&gt;"","",IF($J64&lt;&gt;"Active",0,IF(AND((YEAR(M$3)-YEAR($F64))*12+MONTH(M$3)-MONTH($F64)&gt;=0,MOD((YEAR(M$3)-YEAR($F64))*12+MONTH(M$3)-MONTH($F64),$D64)=0),ROUND($E64*IF(EDATE($F64,(YEAR(M$3)-YEAR($F64))*12+MONTH(M$3)-MONTH($F64))&lt;$G64,1,$I64),2),0))))</f>
        <v/>
      </c>
      <c r="N64" s="5">
        <f>IF($A64="","",IF($L64&lt;&gt;"","",IF($J64&lt;&gt;"Active",0,IF(AND((YEAR(N$3)-YEAR($F64))*12+MONTH(N$3)-MONTH($F64)&gt;=0,MOD((YEAR(N$3)-YEAR($F64))*12+MONTH(N$3)-MONTH($F64),$D64)=0),ROUND($E64*IF(EDATE($F64,(YEAR(N$3)-YEAR($F64))*12+MONTH(N$3)-MONTH($F64))&lt;$G64,1,$I64),2),0))))</f>
        <v/>
      </c>
      <c r="O64" s="5">
        <f>IF($A64="","",IF($L64&lt;&gt;"","",IF($J64&lt;&gt;"Active",0,IF(AND((YEAR(O$3)-YEAR($F64))*12+MONTH(O$3)-MONTH($F64)&gt;=0,MOD((YEAR(O$3)-YEAR($F64))*12+MONTH(O$3)-MONTH($F64),$D64)=0),ROUND($E64*IF(EDATE($F64,(YEAR(O$3)-YEAR($F64))*12+MONTH(O$3)-MONTH($F64))&lt;$G64,1,$I64),2),0))))</f>
        <v/>
      </c>
      <c r="P64" s="5">
        <f>IF($A64="","",IF($L64&lt;&gt;"","",IF($J64&lt;&gt;"Active",0,IF(AND((YEAR(P$3)-YEAR($F64))*12+MONTH(P$3)-MONTH($F64)&gt;=0,MOD((YEAR(P$3)-YEAR($F64))*12+MONTH(P$3)-MONTH($F64),$D64)=0),ROUND($E64*IF(EDATE($F64,(YEAR(P$3)-YEAR($F64))*12+MONTH(P$3)-MONTH($F64))&lt;$G64,1,$I64),2),0))))</f>
        <v/>
      </c>
      <c r="Q64" s="5">
        <f>IF($A64="","",IF($L64&lt;&gt;"","",IF($J64&lt;&gt;"Active",0,IF(AND((YEAR(Q$3)-YEAR($F64))*12+MONTH(Q$3)-MONTH($F64)&gt;=0,MOD((YEAR(Q$3)-YEAR($F64))*12+MONTH(Q$3)-MONTH($F64),$D64)=0),ROUND($E64*IF(EDATE($F64,(YEAR(Q$3)-YEAR($F64))*12+MONTH(Q$3)-MONTH($F64))&lt;$G64,1,$I64),2),0))))</f>
        <v/>
      </c>
      <c r="R64" s="5">
        <f>IF($A64="","",IF($L64&lt;&gt;"","",IF($J64&lt;&gt;"Active",0,IF(AND((YEAR(R$3)-YEAR($F64))*12+MONTH(R$3)-MONTH($F64)&gt;=0,MOD((YEAR(R$3)-YEAR($F64))*12+MONTH(R$3)-MONTH($F64),$D64)=0),ROUND($E64*IF(EDATE($F64,(YEAR(R$3)-YEAR($F64))*12+MONTH(R$3)-MONTH($F64))&lt;$G64,1,$I64),2),0))))</f>
        <v/>
      </c>
      <c r="S64" s="5">
        <f>IF($A64="","",IF($L64&lt;&gt;"","",IF($J64&lt;&gt;"Active",0,IF(AND((YEAR(S$3)-YEAR($F64))*12+MONTH(S$3)-MONTH($F64)&gt;=0,MOD((YEAR(S$3)-YEAR($F64))*12+MONTH(S$3)-MONTH($F64),$D64)=0),ROUND($E64*IF(EDATE($F64,(YEAR(S$3)-YEAR($F64))*12+MONTH(S$3)-MONTH($F64))&lt;$G64,1,$I64),2),0))))</f>
        <v/>
      </c>
      <c r="T64" s="5">
        <f>IF($A64="","",IF($L64&lt;&gt;"","",IF($J64&lt;&gt;"Active",0,IF(AND((YEAR(T$3)-YEAR($F64))*12+MONTH(T$3)-MONTH($F64)&gt;=0,MOD((YEAR(T$3)-YEAR($F64))*12+MONTH(T$3)-MONTH($F64),$D64)=0),ROUND($E64*IF(EDATE($F64,(YEAR(T$3)-YEAR($F64))*12+MONTH(T$3)-MONTH($F64))&lt;$G64,1,$I64),2),0))))</f>
        <v/>
      </c>
      <c r="U64" s="5">
        <f>IF($A64="","",IF($L64&lt;&gt;"","",IF($J64&lt;&gt;"Active",0,IF(AND((YEAR(U$3)-YEAR($F64))*12+MONTH(U$3)-MONTH($F64)&gt;=0,MOD((YEAR(U$3)-YEAR($F64))*12+MONTH(U$3)-MONTH($F64),$D64)=0),ROUND($E64*IF(EDATE($F64,(YEAR(U$3)-YEAR($F64))*12+MONTH(U$3)-MONTH($F64))&lt;$G64,1,$I64),2),0))))</f>
        <v/>
      </c>
      <c r="V64" s="5">
        <f>IF($A64="","",IF($L64&lt;&gt;"","",IF($J64&lt;&gt;"Active",0,IF(AND((YEAR(V$3)-YEAR($F64))*12+MONTH(V$3)-MONTH($F64)&gt;=0,MOD((YEAR(V$3)-YEAR($F64))*12+MONTH(V$3)-MONTH($F64),$D64)=0),ROUND($E64*IF(EDATE($F64,(YEAR(V$3)-YEAR($F64))*12+MONTH(V$3)-MONTH($F64))&lt;$G64,1,$I64),2),0))))</f>
        <v/>
      </c>
      <c r="W64" s="5">
        <f>IF($A64="","",IF($L64&lt;&gt;"","",IF($J64&lt;&gt;"Active",0,IF(AND((YEAR(W$3)-YEAR($F64))*12+MONTH(W$3)-MONTH($F64)&gt;=0,MOD((YEAR(W$3)-YEAR($F64))*12+MONTH(W$3)-MONTH($F64),$D64)=0),ROUND($E64*IF(EDATE($F64,(YEAR(W$3)-YEAR($F64))*12+MONTH(W$3)-MONTH($F64))&lt;$G64,1,$I64),2),0))))</f>
        <v/>
      </c>
      <c r="X64" s="5">
        <f>IF($A64="","",IF($L64&lt;&gt;"","",IF($J64&lt;&gt;"Active",0,IF(AND((YEAR(X$3)-YEAR($F64))*12+MONTH(X$3)-MONTH($F64)&gt;=0,MOD((YEAR(X$3)-YEAR($F64))*12+MONTH(X$3)-MONTH($F64),$D64)=0),ROUND($E64*IF(EDATE($F64,(YEAR(X$3)-YEAR($F64))*12+MONTH(X$3)-MONTH($F64))&lt;$G64,1,$I64),2),0))))</f>
        <v/>
      </c>
      <c r="Y64" s="5">
        <f>IF($A64="","",IF($L64&lt;&gt;"","",IF($J64&lt;&gt;"Active",0,$E64*SUMPRODUCT(--(((YEAR($M$3:$X$3)-YEAR($F64))*12+MONTH($M$3:$X$3)-MONTH($F64))&gt;=0),--(MOD((YEAR($M$3:$X$3)-YEAR($F64))*12+MONTH($M$3:$X$3)-MONTH($F64),$D64)=0)))))</f>
        <v/>
      </c>
      <c r="Z64" s="5">
        <f>IF(A64="","",IF(L64&lt;&gt;"","",SUM(M64:X64)))</f>
        <v/>
      </c>
      <c r="AA64" s="5">
        <f>IF(A64="","",IF(OR(Y64="",Z64=""),"",Y64-Z64))</f>
        <v/>
      </c>
    </row>
    <row r="65" ht="22" customHeight="1">
      <c r="A65" s="33" t="n"/>
      <c r="B65" s="34" t="n"/>
      <c r="C65" s="34" t="n"/>
      <c r="D65" s="35">
        <f>IF(A65="","",IFERROR(VLOOKUP(C65,Assumptions!$A$12:$B$16,2,FALSE),""))</f>
        <v/>
      </c>
      <c r="E65" s="36" t="n"/>
      <c r="F65" s="37" t="n"/>
      <c r="G65" s="37" t="n"/>
      <c r="H65" s="38" t="n"/>
      <c r="I65" s="39">
        <f>IF(A65="","",IF(H65="",Assumptions!$B$5,H65))</f>
        <v/>
      </c>
      <c r="J65" s="34" t="n"/>
      <c r="K65" s="40">
        <f>IF(A65="","",IF(OR(L65&lt;&gt;"",J65&lt;&gt;"Active"),"",IF(G65&lt;Assumptions!$B$2,"Renewal overdue"&amp;IF(I65&lt;Assumptions!$B$7,", low retention",""),IF(G65&lt;=Assumptions!$B$2+Assumptions!$B$6,"Renewal due soon"&amp;IF(I65&lt;Assumptions!$B$7,", low retention",""),IF(I65&lt;Assumptions!$B$7,"Low retention","")))))</f>
        <v/>
      </c>
      <c r="L65" s="40">
        <f>IF(A65="","",IF(Assumptions!$B$8&lt;&gt;"Ready","Review assumptions",IF(COUNTIF($A$5:$A$104,A65)&gt;1,"Duplicate contract ID",IF(OR(B65="",C65="",E65="",F65="",G65="",J65=""),"Missing required input",IF(D65="","Frequency not recognized",IF(OR(E65&lt;=0,AND(H65&lt;&gt;"",OR(H65&lt;0,H65&gt;1))),"Check amount or retention",IF(OR(F65&lt;Assumptions!$B$2,F65&gt;EOMONTH(Assumptions!$B$3,11)),"Next service date is outside allowed range","")))))))</f>
        <v/>
      </c>
      <c r="M65" s="5">
        <f>IF($A65="","",IF($L65&lt;&gt;"","",IF($J65&lt;&gt;"Active",0,IF(AND((YEAR(M$3)-YEAR($F65))*12+MONTH(M$3)-MONTH($F65)&gt;=0,MOD((YEAR(M$3)-YEAR($F65))*12+MONTH(M$3)-MONTH($F65),$D65)=0),ROUND($E65*IF(EDATE($F65,(YEAR(M$3)-YEAR($F65))*12+MONTH(M$3)-MONTH($F65))&lt;$G65,1,$I65),2),0))))</f>
        <v/>
      </c>
      <c r="N65" s="5">
        <f>IF($A65="","",IF($L65&lt;&gt;"","",IF($J65&lt;&gt;"Active",0,IF(AND((YEAR(N$3)-YEAR($F65))*12+MONTH(N$3)-MONTH($F65)&gt;=0,MOD((YEAR(N$3)-YEAR($F65))*12+MONTH(N$3)-MONTH($F65),$D65)=0),ROUND($E65*IF(EDATE($F65,(YEAR(N$3)-YEAR($F65))*12+MONTH(N$3)-MONTH($F65))&lt;$G65,1,$I65),2),0))))</f>
        <v/>
      </c>
      <c r="O65" s="5">
        <f>IF($A65="","",IF($L65&lt;&gt;"","",IF($J65&lt;&gt;"Active",0,IF(AND((YEAR(O$3)-YEAR($F65))*12+MONTH(O$3)-MONTH($F65)&gt;=0,MOD((YEAR(O$3)-YEAR($F65))*12+MONTH(O$3)-MONTH($F65),$D65)=0),ROUND($E65*IF(EDATE($F65,(YEAR(O$3)-YEAR($F65))*12+MONTH(O$3)-MONTH($F65))&lt;$G65,1,$I65),2),0))))</f>
        <v/>
      </c>
      <c r="P65" s="5">
        <f>IF($A65="","",IF($L65&lt;&gt;"","",IF($J65&lt;&gt;"Active",0,IF(AND((YEAR(P$3)-YEAR($F65))*12+MONTH(P$3)-MONTH($F65)&gt;=0,MOD((YEAR(P$3)-YEAR($F65))*12+MONTH(P$3)-MONTH($F65),$D65)=0),ROUND($E65*IF(EDATE($F65,(YEAR(P$3)-YEAR($F65))*12+MONTH(P$3)-MONTH($F65))&lt;$G65,1,$I65),2),0))))</f>
        <v/>
      </c>
      <c r="Q65" s="5">
        <f>IF($A65="","",IF($L65&lt;&gt;"","",IF($J65&lt;&gt;"Active",0,IF(AND((YEAR(Q$3)-YEAR($F65))*12+MONTH(Q$3)-MONTH($F65)&gt;=0,MOD((YEAR(Q$3)-YEAR($F65))*12+MONTH(Q$3)-MONTH($F65),$D65)=0),ROUND($E65*IF(EDATE($F65,(YEAR(Q$3)-YEAR($F65))*12+MONTH(Q$3)-MONTH($F65))&lt;$G65,1,$I65),2),0))))</f>
        <v/>
      </c>
      <c r="R65" s="5">
        <f>IF($A65="","",IF($L65&lt;&gt;"","",IF($J65&lt;&gt;"Active",0,IF(AND((YEAR(R$3)-YEAR($F65))*12+MONTH(R$3)-MONTH($F65)&gt;=0,MOD((YEAR(R$3)-YEAR($F65))*12+MONTH(R$3)-MONTH($F65),$D65)=0),ROUND($E65*IF(EDATE($F65,(YEAR(R$3)-YEAR($F65))*12+MONTH(R$3)-MONTH($F65))&lt;$G65,1,$I65),2),0))))</f>
        <v/>
      </c>
      <c r="S65" s="5">
        <f>IF($A65="","",IF($L65&lt;&gt;"","",IF($J65&lt;&gt;"Active",0,IF(AND((YEAR(S$3)-YEAR($F65))*12+MONTH(S$3)-MONTH($F65)&gt;=0,MOD((YEAR(S$3)-YEAR($F65))*12+MONTH(S$3)-MONTH($F65),$D65)=0),ROUND($E65*IF(EDATE($F65,(YEAR(S$3)-YEAR($F65))*12+MONTH(S$3)-MONTH($F65))&lt;$G65,1,$I65),2),0))))</f>
        <v/>
      </c>
      <c r="T65" s="5">
        <f>IF($A65="","",IF($L65&lt;&gt;"","",IF($J65&lt;&gt;"Active",0,IF(AND((YEAR(T$3)-YEAR($F65))*12+MONTH(T$3)-MONTH($F65)&gt;=0,MOD((YEAR(T$3)-YEAR($F65))*12+MONTH(T$3)-MONTH($F65),$D65)=0),ROUND($E65*IF(EDATE($F65,(YEAR(T$3)-YEAR($F65))*12+MONTH(T$3)-MONTH($F65))&lt;$G65,1,$I65),2),0))))</f>
        <v/>
      </c>
      <c r="U65" s="5">
        <f>IF($A65="","",IF($L65&lt;&gt;"","",IF($J65&lt;&gt;"Active",0,IF(AND((YEAR(U$3)-YEAR($F65))*12+MONTH(U$3)-MONTH($F65)&gt;=0,MOD((YEAR(U$3)-YEAR($F65))*12+MONTH(U$3)-MONTH($F65),$D65)=0),ROUND($E65*IF(EDATE($F65,(YEAR(U$3)-YEAR($F65))*12+MONTH(U$3)-MONTH($F65))&lt;$G65,1,$I65),2),0))))</f>
        <v/>
      </c>
      <c r="V65" s="5">
        <f>IF($A65="","",IF($L65&lt;&gt;"","",IF($J65&lt;&gt;"Active",0,IF(AND((YEAR(V$3)-YEAR($F65))*12+MONTH(V$3)-MONTH($F65)&gt;=0,MOD((YEAR(V$3)-YEAR($F65))*12+MONTH(V$3)-MONTH($F65),$D65)=0),ROUND($E65*IF(EDATE($F65,(YEAR(V$3)-YEAR($F65))*12+MONTH(V$3)-MONTH($F65))&lt;$G65,1,$I65),2),0))))</f>
        <v/>
      </c>
      <c r="W65" s="5">
        <f>IF($A65="","",IF($L65&lt;&gt;"","",IF($J65&lt;&gt;"Active",0,IF(AND((YEAR(W$3)-YEAR($F65))*12+MONTH(W$3)-MONTH($F65)&gt;=0,MOD((YEAR(W$3)-YEAR($F65))*12+MONTH(W$3)-MONTH($F65),$D65)=0),ROUND($E65*IF(EDATE($F65,(YEAR(W$3)-YEAR($F65))*12+MONTH(W$3)-MONTH($F65))&lt;$G65,1,$I65),2),0))))</f>
        <v/>
      </c>
      <c r="X65" s="5">
        <f>IF($A65="","",IF($L65&lt;&gt;"","",IF($J65&lt;&gt;"Active",0,IF(AND((YEAR(X$3)-YEAR($F65))*12+MONTH(X$3)-MONTH($F65)&gt;=0,MOD((YEAR(X$3)-YEAR($F65))*12+MONTH(X$3)-MONTH($F65),$D65)=0),ROUND($E65*IF(EDATE($F65,(YEAR(X$3)-YEAR($F65))*12+MONTH(X$3)-MONTH($F65))&lt;$G65,1,$I65),2),0))))</f>
        <v/>
      </c>
      <c r="Y65" s="5">
        <f>IF($A65="","",IF($L65&lt;&gt;"","",IF($J65&lt;&gt;"Active",0,$E65*SUMPRODUCT(--(((YEAR($M$3:$X$3)-YEAR($F65))*12+MONTH($M$3:$X$3)-MONTH($F65))&gt;=0),--(MOD((YEAR($M$3:$X$3)-YEAR($F65))*12+MONTH($M$3:$X$3)-MONTH($F65),$D65)=0)))))</f>
        <v/>
      </c>
      <c r="Z65" s="5">
        <f>IF(A65="","",IF(L65&lt;&gt;"","",SUM(M65:X65)))</f>
        <v/>
      </c>
      <c r="AA65" s="5">
        <f>IF(A65="","",IF(OR(Y65="",Z65=""),"",Y65-Z65))</f>
        <v/>
      </c>
    </row>
    <row r="66" ht="22" customHeight="1">
      <c r="A66" s="33" t="n"/>
      <c r="B66" s="34" t="n"/>
      <c r="C66" s="34" t="n"/>
      <c r="D66" s="35">
        <f>IF(A66="","",IFERROR(VLOOKUP(C66,Assumptions!$A$12:$B$16,2,FALSE),""))</f>
        <v/>
      </c>
      <c r="E66" s="36" t="n"/>
      <c r="F66" s="37" t="n"/>
      <c r="G66" s="37" t="n"/>
      <c r="H66" s="38" t="n"/>
      <c r="I66" s="39">
        <f>IF(A66="","",IF(H66="",Assumptions!$B$5,H66))</f>
        <v/>
      </c>
      <c r="J66" s="34" t="n"/>
      <c r="K66" s="40">
        <f>IF(A66="","",IF(OR(L66&lt;&gt;"",J66&lt;&gt;"Active"),"",IF(G66&lt;Assumptions!$B$2,"Renewal overdue"&amp;IF(I66&lt;Assumptions!$B$7,", low retention",""),IF(G66&lt;=Assumptions!$B$2+Assumptions!$B$6,"Renewal due soon"&amp;IF(I66&lt;Assumptions!$B$7,", low retention",""),IF(I66&lt;Assumptions!$B$7,"Low retention","")))))</f>
        <v/>
      </c>
      <c r="L66" s="40">
        <f>IF(A66="","",IF(Assumptions!$B$8&lt;&gt;"Ready","Review assumptions",IF(COUNTIF($A$5:$A$104,A66)&gt;1,"Duplicate contract ID",IF(OR(B66="",C66="",E66="",F66="",G66="",J66=""),"Missing required input",IF(D66="","Frequency not recognized",IF(OR(E66&lt;=0,AND(H66&lt;&gt;"",OR(H66&lt;0,H66&gt;1))),"Check amount or retention",IF(OR(F66&lt;Assumptions!$B$2,F66&gt;EOMONTH(Assumptions!$B$3,11)),"Next service date is outside allowed range","")))))))</f>
        <v/>
      </c>
      <c r="M66" s="5">
        <f>IF($A66="","",IF($L66&lt;&gt;"","",IF($J66&lt;&gt;"Active",0,IF(AND((YEAR(M$3)-YEAR($F66))*12+MONTH(M$3)-MONTH($F66)&gt;=0,MOD((YEAR(M$3)-YEAR($F66))*12+MONTH(M$3)-MONTH($F66),$D66)=0),ROUND($E66*IF(EDATE($F66,(YEAR(M$3)-YEAR($F66))*12+MONTH(M$3)-MONTH($F66))&lt;$G66,1,$I66),2),0))))</f>
        <v/>
      </c>
      <c r="N66" s="5">
        <f>IF($A66="","",IF($L66&lt;&gt;"","",IF($J66&lt;&gt;"Active",0,IF(AND((YEAR(N$3)-YEAR($F66))*12+MONTH(N$3)-MONTH($F66)&gt;=0,MOD((YEAR(N$3)-YEAR($F66))*12+MONTH(N$3)-MONTH($F66),$D66)=0),ROUND($E66*IF(EDATE($F66,(YEAR(N$3)-YEAR($F66))*12+MONTH(N$3)-MONTH($F66))&lt;$G66,1,$I66),2),0))))</f>
        <v/>
      </c>
      <c r="O66" s="5">
        <f>IF($A66="","",IF($L66&lt;&gt;"","",IF($J66&lt;&gt;"Active",0,IF(AND((YEAR(O$3)-YEAR($F66))*12+MONTH(O$3)-MONTH($F66)&gt;=0,MOD((YEAR(O$3)-YEAR($F66))*12+MONTH(O$3)-MONTH($F66),$D66)=0),ROUND($E66*IF(EDATE($F66,(YEAR(O$3)-YEAR($F66))*12+MONTH(O$3)-MONTH($F66))&lt;$G66,1,$I66),2),0))))</f>
        <v/>
      </c>
      <c r="P66" s="5">
        <f>IF($A66="","",IF($L66&lt;&gt;"","",IF($J66&lt;&gt;"Active",0,IF(AND((YEAR(P$3)-YEAR($F66))*12+MONTH(P$3)-MONTH($F66)&gt;=0,MOD((YEAR(P$3)-YEAR($F66))*12+MONTH(P$3)-MONTH($F66),$D66)=0),ROUND($E66*IF(EDATE($F66,(YEAR(P$3)-YEAR($F66))*12+MONTH(P$3)-MONTH($F66))&lt;$G66,1,$I66),2),0))))</f>
        <v/>
      </c>
      <c r="Q66" s="5">
        <f>IF($A66="","",IF($L66&lt;&gt;"","",IF($J66&lt;&gt;"Active",0,IF(AND((YEAR(Q$3)-YEAR($F66))*12+MONTH(Q$3)-MONTH($F66)&gt;=0,MOD((YEAR(Q$3)-YEAR($F66))*12+MONTH(Q$3)-MONTH($F66),$D66)=0),ROUND($E66*IF(EDATE($F66,(YEAR(Q$3)-YEAR($F66))*12+MONTH(Q$3)-MONTH($F66))&lt;$G66,1,$I66),2),0))))</f>
        <v/>
      </c>
      <c r="R66" s="5">
        <f>IF($A66="","",IF($L66&lt;&gt;"","",IF($J66&lt;&gt;"Active",0,IF(AND((YEAR(R$3)-YEAR($F66))*12+MONTH(R$3)-MONTH($F66)&gt;=0,MOD((YEAR(R$3)-YEAR($F66))*12+MONTH(R$3)-MONTH($F66),$D66)=0),ROUND($E66*IF(EDATE($F66,(YEAR(R$3)-YEAR($F66))*12+MONTH(R$3)-MONTH($F66))&lt;$G66,1,$I66),2),0))))</f>
        <v/>
      </c>
      <c r="S66" s="5">
        <f>IF($A66="","",IF($L66&lt;&gt;"","",IF($J66&lt;&gt;"Active",0,IF(AND((YEAR(S$3)-YEAR($F66))*12+MONTH(S$3)-MONTH($F66)&gt;=0,MOD((YEAR(S$3)-YEAR($F66))*12+MONTH(S$3)-MONTH($F66),$D66)=0),ROUND($E66*IF(EDATE($F66,(YEAR(S$3)-YEAR($F66))*12+MONTH(S$3)-MONTH($F66))&lt;$G66,1,$I66),2),0))))</f>
        <v/>
      </c>
      <c r="T66" s="5">
        <f>IF($A66="","",IF($L66&lt;&gt;"","",IF($J66&lt;&gt;"Active",0,IF(AND((YEAR(T$3)-YEAR($F66))*12+MONTH(T$3)-MONTH($F66)&gt;=0,MOD((YEAR(T$3)-YEAR($F66))*12+MONTH(T$3)-MONTH($F66),$D66)=0),ROUND($E66*IF(EDATE($F66,(YEAR(T$3)-YEAR($F66))*12+MONTH(T$3)-MONTH($F66))&lt;$G66,1,$I66),2),0))))</f>
        <v/>
      </c>
      <c r="U66" s="5">
        <f>IF($A66="","",IF($L66&lt;&gt;"","",IF($J66&lt;&gt;"Active",0,IF(AND((YEAR(U$3)-YEAR($F66))*12+MONTH(U$3)-MONTH($F66)&gt;=0,MOD((YEAR(U$3)-YEAR($F66))*12+MONTH(U$3)-MONTH($F66),$D66)=0),ROUND($E66*IF(EDATE($F66,(YEAR(U$3)-YEAR($F66))*12+MONTH(U$3)-MONTH($F66))&lt;$G66,1,$I66),2),0))))</f>
        <v/>
      </c>
      <c r="V66" s="5">
        <f>IF($A66="","",IF($L66&lt;&gt;"","",IF($J66&lt;&gt;"Active",0,IF(AND((YEAR(V$3)-YEAR($F66))*12+MONTH(V$3)-MONTH($F66)&gt;=0,MOD((YEAR(V$3)-YEAR($F66))*12+MONTH(V$3)-MONTH($F66),$D66)=0),ROUND($E66*IF(EDATE($F66,(YEAR(V$3)-YEAR($F66))*12+MONTH(V$3)-MONTH($F66))&lt;$G66,1,$I66),2),0))))</f>
        <v/>
      </c>
      <c r="W66" s="5">
        <f>IF($A66="","",IF($L66&lt;&gt;"","",IF($J66&lt;&gt;"Active",0,IF(AND((YEAR(W$3)-YEAR($F66))*12+MONTH(W$3)-MONTH($F66)&gt;=0,MOD((YEAR(W$3)-YEAR($F66))*12+MONTH(W$3)-MONTH($F66),$D66)=0),ROUND($E66*IF(EDATE($F66,(YEAR(W$3)-YEAR($F66))*12+MONTH(W$3)-MONTH($F66))&lt;$G66,1,$I66),2),0))))</f>
        <v/>
      </c>
      <c r="X66" s="5">
        <f>IF($A66="","",IF($L66&lt;&gt;"","",IF($J66&lt;&gt;"Active",0,IF(AND((YEAR(X$3)-YEAR($F66))*12+MONTH(X$3)-MONTH($F66)&gt;=0,MOD((YEAR(X$3)-YEAR($F66))*12+MONTH(X$3)-MONTH($F66),$D66)=0),ROUND($E66*IF(EDATE($F66,(YEAR(X$3)-YEAR($F66))*12+MONTH(X$3)-MONTH($F66))&lt;$G66,1,$I66),2),0))))</f>
        <v/>
      </c>
      <c r="Y66" s="5">
        <f>IF($A66="","",IF($L66&lt;&gt;"","",IF($J66&lt;&gt;"Active",0,$E66*SUMPRODUCT(--(((YEAR($M$3:$X$3)-YEAR($F66))*12+MONTH($M$3:$X$3)-MONTH($F66))&gt;=0),--(MOD((YEAR($M$3:$X$3)-YEAR($F66))*12+MONTH($M$3:$X$3)-MONTH($F66),$D66)=0)))))</f>
        <v/>
      </c>
      <c r="Z66" s="5">
        <f>IF(A66="","",IF(L66&lt;&gt;"","",SUM(M66:X66)))</f>
        <v/>
      </c>
      <c r="AA66" s="5">
        <f>IF(A66="","",IF(OR(Y66="",Z66=""),"",Y66-Z66))</f>
        <v/>
      </c>
    </row>
    <row r="67" ht="22" customHeight="1">
      <c r="A67" s="33" t="n"/>
      <c r="B67" s="34" t="n"/>
      <c r="C67" s="34" t="n"/>
      <c r="D67" s="35">
        <f>IF(A67="","",IFERROR(VLOOKUP(C67,Assumptions!$A$12:$B$16,2,FALSE),""))</f>
        <v/>
      </c>
      <c r="E67" s="36" t="n"/>
      <c r="F67" s="37" t="n"/>
      <c r="G67" s="37" t="n"/>
      <c r="H67" s="38" t="n"/>
      <c r="I67" s="39">
        <f>IF(A67="","",IF(H67="",Assumptions!$B$5,H67))</f>
        <v/>
      </c>
      <c r="J67" s="34" t="n"/>
      <c r="K67" s="40">
        <f>IF(A67="","",IF(OR(L67&lt;&gt;"",J67&lt;&gt;"Active"),"",IF(G67&lt;Assumptions!$B$2,"Renewal overdue"&amp;IF(I67&lt;Assumptions!$B$7,", low retention",""),IF(G67&lt;=Assumptions!$B$2+Assumptions!$B$6,"Renewal due soon"&amp;IF(I67&lt;Assumptions!$B$7,", low retention",""),IF(I67&lt;Assumptions!$B$7,"Low retention","")))))</f>
        <v/>
      </c>
      <c r="L67" s="40">
        <f>IF(A67="","",IF(Assumptions!$B$8&lt;&gt;"Ready","Review assumptions",IF(COUNTIF($A$5:$A$104,A67)&gt;1,"Duplicate contract ID",IF(OR(B67="",C67="",E67="",F67="",G67="",J67=""),"Missing required input",IF(D67="","Frequency not recognized",IF(OR(E67&lt;=0,AND(H67&lt;&gt;"",OR(H67&lt;0,H67&gt;1))),"Check amount or retention",IF(OR(F67&lt;Assumptions!$B$2,F67&gt;EOMONTH(Assumptions!$B$3,11)),"Next service date is outside allowed range","")))))))</f>
        <v/>
      </c>
      <c r="M67" s="5">
        <f>IF($A67="","",IF($L67&lt;&gt;"","",IF($J67&lt;&gt;"Active",0,IF(AND((YEAR(M$3)-YEAR($F67))*12+MONTH(M$3)-MONTH($F67)&gt;=0,MOD((YEAR(M$3)-YEAR($F67))*12+MONTH(M$3)-MONTH($F67),$D67)=0),ROUND($E67*IF(EDATE($F67,(YEAR(M$3)-YEAR($F67))*12+MONTH(M$3)-MONTH($F67))&lt;$G67,1,$I67),2),0))))</f>
        <v/>
      </c>
      <c r="N67" s="5">
        <f>IF($A67="","",IF($L67&lt;&gt;"","",IF($J67&lt;&gt;"Active",0,IF(AND((YEAR(N$3)-YEAR($F67))*12+MONTH(N$3)-MONTH($F67)&gt;=0,MOD((YEAR(N$3)-YEAR($F67))*12+MONTH(N$3)-MONTH($F67),$D67)=0),ROUND($E67*IF(EDATE($F67,(YEAR(N$3)-YEAR($F67))*12+MONTH(N$3)-MONTH($F67))&lt;$G67,1,$I67),2),0))))</f>
        <v/>
      </c>
      <c r="O67" s="5">
        <f>IF($A67="","",IF($L67&lt;&gt;"","",IF($J67&lt;&gt;"Active",0,IF(AND((YEAR(O$3)-YEAR($F67))*12+MONTH(O$3)-MONTH($F67)&gt;=0,MOD((YEAR(O$3)-YEAR($F67))*12+MONTH(O$3)-MONTH($F67),$D67)=0),ROUND($E67*IF(EDATE($F67,(YEAR(O$3)-YEAR($F67))*12+MONTH(O$3)-MONTH($F67))&lt;$G67,1,$I67),2),0))))</f>
        <v/>
      </c>
      <c r="P67" s="5">
        <f>IF($A67="","",IF($L67&lt;&gt;"","",IF($J67&lt;&gt;"Active",0,IF(AND((YEAR(P$3)-YEAR($F67))*12+MONTH(P$3)-MONTH($F67)&gt;=0,MOD((YEAR(P$3)-YEAR($F67))*12+MONTH(P$3)-MONTH($F67),$D67)=0),ROUND($E67*IF(EDATE($F67,(YEAR(P$3)-YEAR($F67))*12+MONTH(P$3)-MONTH($F67))&lt;$G67,1,$I67),2),0))))</f>
        <v/>
      </c>
      <c r="Q67" s="5">
        <f>IF($A67="","",IF($L67&lt;&gt;"","",IF($J67&lt;&gt;"Active",0,IF(AND((YEAR(Q$3)-YEAR($F67))*12+MONTH(Q$3)-MONTH($F67)&gt;=0,MOD((YEAR(Q$3)-YEAR($F67))*12+MONTH(Q$3)-MONTH($F67),$D67)=0),ROUND($E67*IF(EDATE($F67,(YEAR(Q$3)-YEAR($F67))*12+MONTH(Q$3)-MONTH($F67))&lt;$G67,1,$I67),2),0))))</f>
        <v/>
      </c>
      <c r="R67" s="5">
        <f>IF($A67="","",IF($L67&lt;&gt;"","",IF($J67&lt;&gt;"Active",0,IF(AND((YEAR(R$3)-YEAR($F67))*12+MONTH(R$3)-MONTH($F67)&gt;=0,MOD((YEAR(R$3)-YEAR($F67))*12+MONTH(R$3)-MONTH($F67),$D67)=0),ROUND($E67*IF(EDATE($F67,(YEAR(R$3)-YEAR($F67))*12+MONTH(R$3)-MONTH($F67))&lt;$G67,1,$I67),2),0))))</f>
        <v/>
      </c>
      <c r="S67" s="5">
        <f>IF($A67="","",IF($L67&lt;&gt;"","",IF($J67&lt;&gt;"Active",0,IF(AND((YEAR(S$3)-YEAR($F67))*12+MONTH(S$3)-MONTH($F67)&gt;=0,MOD((YEAR(S$3)-YEAR($F67))*12+MONTH(S$3)-MONTH($F67),$D67)=0),ROUND($E67*IF(EDATE($F67,(YEAR(S$3)-YEAR($F67))*12+MONTH(S$3)-MONTH($F67))&lt;$G67,1,$I67),2),0))))</f>
        <v/>
      </c>
      <c r="T67" s="5">
        <f>IF($A67="","",IF($L67&lt;&gt;"","",IF($J67&lt;&gt;"Active",0,IF(AND((YEAR(T$3)-YEAR($F67))*12+MONTH(T$3)-MONTH($F67)&gt;=0,MOD((YEAR(T$3)-YEAR($F67))*12+MONTH(T$3)-MONTH($F67),$D67)=0),ROUND($E67*IF(EDATE($F67,(YEAR(T$3)-YEAR($F67))*12+MONTH(T$3)-MONTH($F67))&lt;$G67,1,$I67),2),0))))</f>
        <v/>
      </c>
      <c r="U67" s="5">
        <f>IF($A67="","",IF($L67&lt;&gt;"","",IF($J67&lt;&gt;"Active",0,IF(AND((YEAR(U$3)-YEAR($F67))*12+MONTH(U$3)-MONTH($F67)&gt;=0,MOD((YEAR(U$3)-YEAR($F67))*12+MONTH(U$3)-MONTH($F67),$D67)=0),ROUND($E67*IF(EDATE($F67,(YEAR(U$3)-YEAR($F67))*12+MONTH(U$3)-MONTH($F67))&lt;$G67,1,$I67),2),0))))</f>
        <v/>
      </c>
      <c r="V67" s="5">
        <f>IF($A67="","",IF($L67&lt;&gt;"","",IF($J67&lt;&gt;"Active",0,IF(AND((YEAR(V$3)-YEAR($F67))*12+MONTH(V$3)-MONTH($F67)&gt;=0,MOD((YEAR(V$3)-YEAR($F67))*12+MONTH(V$3)-MONTH($F67),$D67)=0),ROUND($E67*IF(EDATE($F67,(YEAR(V$3)-YEAR($F67))*12+MONTH(V$3)-MONTH($F67))&lt;$G67,1,$I67),2),0))))</f>
        <v/>
      </c>
      <c r="W67" s="5">
        <f>IF($A67="","",IF($L67&lt;&gt;"","",IF($J67&lt;&gt;"Active",0,IF(AND((YEAR(W$3)-YEAR($F67))*12+MONTH(W$3)-MONTH($F67)&gt;=0,MOD((YEAR(W$3)-YEAR($F67))*12+MONTH(W$3)-MONTH($F67),$D67)=0),ROUND($E67*IF(EDATE($F67,(YEAR(W$3)-YEAR($F67))*12+MONTH(W$3)-MONTH($F67))&lt;$G67,1,$I67),2),0))))</f>
        <v/>
      </c>
      <c r="X67" s="5">
        <f>IF($A67="","",IF($L67&lt;&gt;"","",IF($J67&lt;&gt;"Active",0,IF(AND((YEAR(X$3)-YEAR($F67))*12+MONTH(X$3)-MONTH($F67)&gt;=0,MOD((YEAR(X$3)-YEAR($F67))*12+MONTH(X$3)-MONTH($F67),$D67)=0),ROUND($E67*IF(EDATE($F67,(YEAR(X$3)-YEAR($F67))*12+MONTH(X$3)-MONTH($F67))&lt;$G67,1,$I67),2),0))))</f>
        <v/>
      </c>
      <c r="Y67" s="5">
        <f>IF($A67="","",IF($L67&lt;&gt;"","",IF($J67&lt;&gt;"Active",0,$E67*SUMPRODUCT(--(((YEAR($M$3:$X$3)-YEAR($F67))*12+MONTH($M$3:$X$3)-MONTH($F67))&gt;=0),--(MOD((YEAR($M$3:$X$3)-YEAR($F67))*12+MONTH($M$3:$X$3)-MONTH($F67),$D67)=0)))))</f>
        <v/>
      </c>
      <c r="Z67" s="5">
        <f>IF(A67="","",IF(L67&lt;&gt;"","",SUM(M67:X67)))</f>
        <v/>
      </c>
      <c r="AA67" s="5">
        <f>IF(A67="","",IF(OR(Y67="",Z67=""),"",Y67-Z67))</f>
        <v/>
      </c>
    </row>
    <row r="68" ht="22" customHeight="1">
      <c r="A68" s="33" t="n"/>
      <c r="B68" s="34" t="n"/>
      <c r="C68" s="34" t="n"/>
      <c r="D68" s="35">
        <f>IF(A68="","",IFERROR(VLOOKUP(C68,Assumptions!$A$12:$B$16,2,FALSE),""))</f>
        <v/>
      </c>
      <c r="E68" s="36" t="n"/>
      <c r="F68" s="37" t="n"/>
      <c r="G68" s="37" t="n"/>
      <c r="H68" s="38" t="n"/>
      <c r="I68" s="39">
        <f>IF(A68="","",IF(H68="",Assumptions!$B$5,H68))</f>
        <v/>
      </c>
      <c r="J68" s="34" t="n"/>
      <c r="K68" s="40">
        <f>IF(A68="","",IF(OR(L68&lt;&gt;"",J68&lt;&gt;"Active"),"",IF(G68&lt;Assumptions!$B$2,"Renewal overdue"&amp;IF(I68&lt;Assumptions!$B$7,", low retention",""),IF(G68&lt;=Assumptions!$B$2+Assumptions!$B$6,"Renewal due soon"&amp;IF(I68&lt;Assumptions!$B$7,", low retention",""),IF(I68&lt;Assumptions!$B$7,"Low retention","")))))</f>
        <v/>
      </c>
      <c r="L68" s="40">
        <f>IF(A68="","",IF(Assumptions!$B$8&lt;&gt;"Ready","Review assumptions",IF(COUNTIF($A$5:$A$104,A68)&gt;1,"Duplicate contract ID",IF(OR(B68="",C68="",E68="",F68="",G68="",J68=""),"Missing required input",IF(D68="","Frequency not recognized",IF(OR(E68&lt;=0,AND(H68&lt;&gt;"",OR(H68&lt;0,H68&gt;1))),"Check amount or retention",IF(OR(F68&lt;Assumptions!$B$2,F68&gt;EOMONTH(Assumptions!$B$3,11)),"Next service date is outside allowed range","")))))))</f>
        <v/>
      </c>
      <c r="M68" s="5">
        <f>IF($A68="","",IF($L68&lt;&gt;"","",IF($J68&lt;&gt;"Active",0,IF(AND((YEAR(M$3)-YEAR($F68))*12+MONTH(M$3)-MONTH($F68)&gt;=0,MOD((YEAR(M$3)-YEAR($F68))*12+MONTH(M$3)-MONTH($F68),$D68)=0),ROUND($E68*IF(EDATE($F68,(YEAR(M$3)-YEAR($F68))*12+MONTH(M$3)-MONTH($F68))&lt;$G68,1,$I68),2),0))))</f>
        <v/>
      </c>
      <c r="N68" s="5">
        <f>IF($A68="","",IF($L68&lt;&gt;"","",IF($J68&lt;&gt;"Active",0,IF(AND((YEAR(N$3)-YEAR($F68))*12+MONTH(N$3)-MONTH($F68)&gt;=0,MOD((YEAR(N$3)-YEAR($F68))*12+MONTH(N$3)-MONTH($F68),$D68)=0),ROUND($E68*IF(EDATE($F68,(YEAR(N$3)-YEAR($F68))*12+MONTH(N$3)-MONTH($F68))&lt;$G68,1,$I68),2),0))))</f>
        <v/>
      </c>
      <c r="O68" s="5">
        <f>IF($A68="","",IF($L68&lt;&gt;"","",IF($J68&lt;&gt;"Active",0,IF(AND((YEAR(O$3)-YEAR($F68))*12+MONTH(O$3)-MONTH($F68)&gt;=0,MOD((YEAR(O$3)-YEAR($F68))*12+MONTH(O$3)-MONTH($F68),$D68)=0),ROUND($E68*IF(EDATE($F68,(YEAR(O$3)-YEAR($F68))*12+MONTH(O$3)-MONTH($F68))&lt;$G68,1,$I68),2),0))))</f>
        <v/>
      </c>
      <c r="P68" s="5">
        <f>IF($A68="","",IF($L68&lt;&gt;"","",IF($J68&lt;&gt;"Active",0,IF(AND((YEAR(P$3)-YEAR($F68))*12+MONTH(P$3)-MONTH($F68)&gt;=0,MOD((YEAR(P$3)-YEAR($F68))*12+MONTH(P$3)-MONTH($F68),$D68)=0),ROUND($E68*IF(EDATE($F68,(YEAR(P$3)-YEAR($F68))*12+MONTH(P$3)-MONTH($F68))&lt;$G68,1,$I68),2),0))))</f>
        <v/>
      </c>
      <c r="Q68" s="5">
        <f>IF($A68="","",IF($L68&lt;&gt;"","",IF($J68&lt;&gt;"Active",0,IF(AND((YEAR(Q$3)-YEAR($F68))*12+MONTH(Q$3)-MONTH($F68)&gt;=0,MOD((YEAR(Q$3)-YEAR($F68))*12+MONTH(Q$3)-MONTH($F68),$D68)=0),ROUND($E68*IF(EDATE($F68,(YEAR(Q$3)-YEAR($F68))*12+MONTH(Q$3)-MONTH($F68))&lt;$G68,1,$I68),2),0))))</f>
        <v/>
      </c>
      <c r="R68" s="5">
        <f>IF($A68="","",IF($L68&lt;&gt;"","",IF($J68&lt;&gt;"Active",0,IF(AND((YEAR(R$3)-YEAR($F68))*12+MONTH(R$3)-MONTH($F68)&gt;=0,MOD((YEAR(R$3)-YEAR($F68))*12+MONTH(R$3)-MONTH($F68),$D68)=0),ROUND($E68*IF(EDATE($F68,(YEAR(R$3)-YEAR($F68))*12+MONTH(R$3)-MONTH($F68))&lt;$G68,1,$I68),2),0))))</f>
        <v/>
      </c>
      <c r="S68" s="5">
        <f>IF($A68="","",IF($L68&lt;&gt;"","",IF($J68&lt;&gt;"Active",0,IF(AND((YEAR(S$3)-YEAR($F68))*12+MONTH(S$3)-MONTH($F68)&gt;=0,MOD((YEAR(S$3)-YEAR($F68))*12+MONTH(S$3)-MONTH($F68),$D68)=0),ROUND($E68*IF(EDATE($F68,(YEAR(S$3)-YEAR($F68))*12+MONTH(S$3)-MONTH($F68))&lt;$G68,1,$I68),2),0))))</f>
        <v/>
      </c>
      <c r="T68" s="5">
        <f>IF($A68="","",IF($L68&lt;&gt;"","",IF($J68&lt;&gt;"Active",0,IF(AND((YEAR(T$3)-YEAR($F68))*12+MONTH(T$3)-MONTH($F68)&gt;=0,MOD((YEAR(T$3)-YEAR($F68))*12+MONTH(T$3)-MONTH($F68),$D68)=0),ROUND($E68*IF(EDATE($F68,(YEAR(T$3)-YEAR($F68))*12+MONTH(T$3)-MONTH($F68))&lt;$G68,1,$I68),2),0))))</f>
        <v/>
      </c>
      <c r="U68" s="5">
        <f>IF($A68="","",IF($L68&lt;&gt;"","",IF($J68&lt;&gt;"Active",0,IF(AND((YEAR(U$3)-YEAR($F68))*12+MONTH(U$3)-MONTH($F68)&gt;=0,MOD((YEAR(U$3)-YEAR($F68))*12+MONTH(U$3)-MONTH($F68),$D68)=0),ROUND($E68*IF(EDATE($F68,(YEAR(U$3)-YEAR($F68))*12+MONTH(U$3)-MONTH($F68))&lt;$G68,1,$I68),2),0))))</f>
        <v/>
      </c>
      <c r="V68" s="5">
        <f>IF($A68="","",IF($L68&lt;&gt;"","",IF($J68&lt;&gt;"Active",0,IF(AND((YEAR(V$3)-YEAR($F68))*12+MONTH(V$3)-MONTH($F68)&gt;=0,MOD((YEAR(V$3)-YEAR($F68))*12+MONTH(V$3)-MONTH($F68),$D68)=0),ROUND($E68*IF(EDATE($F68,(YEAR(V$3)-YEAR($F68))*12+MONTH(V$3)-MONTH($F68))&lt;$G68,1,$I68),2),0))))</f>
        <v/>
      </c>
      <c r="W68" s="5">
        <f>IF($A68="","",IF($L68&lt;&gt;"","",IF($J68&lt;&gt;"Active",0,IF(AND((YEAR(W$3)-YEAR($F68))*12+MONTH(W$3)-MONTH($F68)&gt;=0,MOD((YEAR(W$3)-YEAR($F68))*12+MONTH(W$3)-MONTH($F68),$D68)=0),ROUND($E68*IF(EDATE($F68,(YEAR(W$3)-YEAR($F68))*12+MONTH(W$3)-MONTH($F68))&lt;$G68,1,$I68),2),0))))</f>
        <v/>
      </c>
      <c r="X68" s="5">
        <f>IF($A68="","",IF($L68&lt;&gt;"","",IF($J68&lt;&gt;"Active",0,IF(AND((YEAR(X$3)-YEAR($F68))*12+MONTH(X$3)-MONTH($F68)&gt;=0,MOD((YEAR(X$3)-YEAR($F68))*12+MONTH(X$3)-MONTH($F68),$D68)=0),ROUND($E68*IF(EDATE($F68,(YEAR(X$3)-YEAR($F68))*12+MONTH(X$3)-MONTH($F68))&lt;$G68,1,$I68),2),0))))</f>
        <v/>
      </c>
      <c r="Y68" s="5">
        <f>IF($A68="","",IF($L68&lt;&gt;"","",IF($J68&lt;&gt;"Active",0,$E68*SUMPRODUCT(--(((YEAR($M$3:$X$3)-YEAR($F68))*12+MONTH($M$3:$X$3)-MONTH($F68))&gt;=0),--(MOD((YEAR($M$3:$X$3)-YEAR($F68))*12+MONTH($M$3:$X$3)-MONTH($F68),$D68)=0)))))</f>
        <v/>
      </c>
      <c r="Z68" s="5">
        <f>IF(A68="","",IF(L68&lt;&gt;"","",SUM(M68:X68)))</f>
        <v/>
      </c>
      <c r="AA68" s="5">
        <f>IF(A68="","",IF(OR(Y68="",Z68=""),"",Y68-Z68))</f>
        <v/>
      </c>
    </row>
    <row r="69" ht="22" customHeight="1">
      <c r="A69" s="33" t="n"/>
      <c r="B69" s="34" t="n"/>
      <c r="C69" s="34" t="n"/>
      <c r="D69" s="35">
        <f>IF(A69="","",IFERROR(VLOOKUP(C69,Assumptions!$A$12:$B$16,2,FALSE),""))</f>
        <v/>
      </c>
      <c r="E69" s="36" t="n"/>
      <c r="F69" s="37" t="n"/>
      <c r="G69" s="37" t="n"/>
      <c r="H69" s="38" t="n"/>
      <c r="I69" s="39">
        <f>IF(A69="","",IF(H69="",Assumptions!$B$5,H69))</f>
        <v/>
      </c>
      <c r="J69" s="34" t="n"/>
      <c r="K69" s="40">
        <f>IF(A69="","",IF(OR(L69&lt;&gt;"",J69&lt;&gt;"Active"),"",IF(G69&lt;Assumptions!$B$2,"Renewal overdue"&amp;IF(I69&lt;Assumptions!$B$7,", low retention",""),IF(G69&lt;=Assumptions!$B$2+Assumptions!$B$6,"Renewal due soon"&amp;IF(I69&lt;Assumptions!$B$7,", low retention",""),IF(I69&lt;Assumptions!$B$7,"Low retention","")))))</f>
        <v/>
      </c>
      <c r="L69" s="40">
        <f>IF(A69="","",IF(Assumptions!$B$8&lt;&gt;"Ready","Review assumptions",IF(COUNTIF($A$5:$A$104,A69)&gt;1,"Duplicate contract ID",IF(OR(B69="",C69="",E69="",F69="",G69="",J69=""),"Missing required input",IF(D69="","Frequency not recognized",IF(OR(E69&lt;=0,AND(H69&lt;&gt;"",OR(H69&lt;0,H69&gt;1))),"Check amount or retention",IF(OR(F69&lt;Assumptions!$B$2,F69&gt;EOMONTH(Assumptions!$B$3,11)),"Next service date is outside allowed range","")))))))</f>
        <v/>
      </c>
      <c r="M69" s="5">
        <f>IF($A69="","",IF($L69&lt;&gt;"","",IF($J69&lt;&gt;"Active",0,IF(AND((YEAR(M$3)-YEAR($F69))*12+MONTH(M$3)-MONTH($F69)&gt;=0,MOD((YEAR(M$3)-YEAR($F69))*12+MONTH(M$3)-MONTH($F69),$D69)=0),ROUND($E69*IF(EDATE($F69,(YEAR(M$3)-YEAR($F69))*12+MONTH(M$3)-MONTH($F69))&lt;$G69,1,$I69),2),0))))</f>
        <v/>
      </c>
      <c r="N69" s="5">
        <f>IF($A69="","",IF($L69&lt;&gt;"","",IF($J69&lt;&gt;"Active",0,IF(AND((YEAR(N$3)-YEAR($F69))*12+MONTH(N$3)-MONTH($F69)&gt;=0,MOD((YEAR(N$3)-YEAR($F69))*12+MONTH(N$3)-MONTH($F69),$D69)=0),ROUND($E69*IF(EDATE($F69,(YEAR(N$3)-YEAR($F69))*12+MONTH(N$3)-MONTH($F69))&lt;$G69,1,$I69),2),0))))</f>
        <v/>
      </c>
      <c r="O69" s="5">
        <f>IF($A69="","",IF($L69&lt;&gt;"","",IF($J69&lt;&gt;"Active",0,IF(AND((YEAR(O$3)-YEAR($F69))*12+MONTH(O$3)-MONTH($F69)&gt;=0,MOD((YEAR(O$3)-YEAR($F69))*12+MONTH(O$3)-MONTH($F69),$D69)=0),ROUND($E69*IF(EDATE($F69,(YEAR(O$3)-YEAR($F69))*12+MONTH(O$3)-MONTH($F69))&lt;$G69,1,$I69),2),0))))</f>
        <v/>
      </c>
      <c r="P69" s="5">
        <f>IF($A69="","",IF($L69&lt;&gt;"","",IF($J69&lt;&gt;"Active",0,IF(AND((YEAR(P$3)-YEAR($F69))*12+MONTH(P$3)-MONTH($F69)&gt;=0,MOD((YEAR(P$3)-YEAR($F69))*12+MONTH(P$3)-MONTH($F69),$D69)=0),ROUND($E69*IF(EDATE($F69,(YEAR(P$3)-YEAR($F69))*12+MONTH(P$3)-MONTH($F69))&lt;$G69,1,$I69),2),0))))</f>
        <v/>
      </c>
      <c r="Q69" s="5">
        <f>IF($A69="","",IF($L69&lt;&gt;"","",IF($J69&lt;&gt;"Active",0,IF(AND((YEAR(Q$3)-YEAR($F69))*12+MONTH(Q$3)-MONTH($F69)&gt;=0,MOD((YEAR(Q$3)-YEAR($F69))*12+MONTH(Q$3)-MONTH($F69),$D69)=0),ROUND($E69*IF(EDATE($F69,(YEAR(Q$3)-YEAR($F69))*12+MONTH(Q$3)-MONTH($F69))&lt;$G69,1,$I69),2),0))))</f>
        <v/>
      </c>
      <c r="R69" s="5">
        <f>IF($A69="","",IF($L69&lt;&gt;"","",IF($J69&lt;&gt;"Active",0,IF(AND((YEAR(R$3)-YEAR($F69))*12+MONTH(R$3)-MONTH($F69)&gt;=0,MOD((YEAR(R$3)-YEAR($F69))*12+MONTH(R$3)-MONTH($F69),$D69)=0),ROUND($E69*IF(EDATE($F69,(YEAR(R$3)-YEAR($F69))*12+MONTH(R$3)-MONTH($F69))&lt;$G69,1,$I69),2),0))))</f>
        <v/>
      </c>
      <c r="S69" s="5">
        <f>IF($A69="","",IF($L69&lt;&gt;"","",IF($J69&lt;&gt;"Active",0,IF(AND((YEAR(S$3)-YEAR($F69))*12+MONTH(S$3)-MONTH($F69)&gt;=0,MOD((YEAR(S$3)-YEAR($F69))*12+MONTH(S$3)-MONTH($F69),$D69)=0),ROUND($E69*IF(EDATE($F69,(YEAR(S$3)-YEAR($F69))*12+MONTH(S$3)-MONTH($F69))&lt;$G69,1,$I69),2),0))))</f>
        <v/>
      </c>
      <c r="T69" s="5">
        <f>IF($A69="","",IF($L69&lt;&gt;"","",IF($J69&lt;&gt;"Active",0,IF(AND((YEAR(T$3)-YEAR($F69))*12+MONTH(T$3)-MONTH($F69)&gt;=0,MOD((YEAR(T$3)-YEAR($F69))*12+MONTH(T$3)-MONTH($F69),$D69)=0),ROUND($E69*IF(EDATE($F69,(YEAR(T$3)-YEAR($F69))*12+MONTH(T$3)-MONTH($F69))&lt;$G69,1,$I69),2),0))))</f>
        <v/>
      </c>
      <c r="U69" s="5">
        <f>IF($A69="","",IF($L69&lt;&gt;"","",IF($J69&lt;&gt;"Active",0,IF(AND((YEAR(U$3)-YEAR($F69))*12+MONTH(U$3)-MONTH($F69)&gt;=0,MOD((YEAR(U$3)-YEAR($F69))*12+MONTH(U$3)-MONTH($F69),$D69)=0),ROUND($E69*IF(EDATE($F69,(YEAR(U$3)-YEAR($F69))*12+MONTH(U$3)-MONTH($F69))&lt;$G69,1,$I69),2),0))))</f>
        <v/>
      </c>
      <c r="V69" s="5">
        <f>IF($A69="","",IF($L69&lt;&gt;"","",IF($J69&lt;&gt;"Active",0,IF(AND((YEAR(V$3)-YEAR($F69))*12+MONTH(V$3)-MONTH($F69)&gt;=0,MOD((YEAR(V$3)-YEAR($F69))*12+MONTH(V$3)-MONTH($F69),$D69)=0),ROUND($E69*IF(EDATE($F69,(YEAR(V$3)-YEAR($F69))*12+MONTH(V$3)-MONTH($F69))&lt;$G69,1,$I69),2),0))))</f>
        <v/>
      </c>
      <c r="W69" s="5">
        <f>IF($A69="","",IF($L69&lt;&gt;"","",IF($J69&lt;&gt;"Active",0,IF(AND((YEAR(W$3)-YEAR($F69))*12+MONTH(W$3)-MONTH($F69)&gt;=0,MOD((YEAR(W$3)-YEAR($F69))*12+MONTH(W$3)-MONTH($F69),$D69)=0),ROUND($E69*IF(EDATE($F69,(YEAR(W$3)-YEAR($F69))*12+MONTH(W$3)-MONTH($F69))&lt;$G69,1,$I69),2),0))))</f>
        <v/>
      </c>
      <c r="X69" s="5">
        <f>IF($A69="","",IF($L69&lt;&gt;"","",IF($J69&lt;&gt;"Active",0,IF(AND((YEAR(X$3)-YEAR($F69))*12+MONTH(X$3)-MONTH($F69)&gt;=0,MOD((YEAR(X$3)-YEAR($F69))*12+MONTH(X$3)-MONTH($F69),$D69)=0),ROUND($E69*IF(EDATE($F69,(YEAR(X$3)-YEAR($F69))*12+MONTH(X$3)-MONTH($F69))&lt;$G69,1,$I69),2),0))))</f>
        <v/>
      </c>
      <c r="Y69" s="5">
        <f>IF($A69="","",IF($L69&lt;&gt;"","",IF($J69&lt;&gt;"Active",0,$E69*SUMPRODUCT(--(((YEAR($M$3:$X$3)-YEAR($F69))*12+MONTH($M$3:$X$3)-MONTH($F69))&gt;=0),--(MOD((YEAR($M$3:$X$3)-YEAR($F69))*12+MONTH($M$3:$X$3)-MONTH($F69),$D69)=0)))))</f>
        <v/>
      </c>
      <c r="Z69" s="5">
        <f>IF(A69="","",IF(L69&lt;&gt;"","",SUM(M69:X69)))</f>
        <v/>
      </c>
      <c r="AA69" s="5">
        <f>IF(A69="","",IF(OR(Y69="",Z69=""),"",Y69-Z69))</f>
        <v/>
      </c>
    </row>
    <row r="70" ht="22" customHeight="1">
      <c r="A70" s="33" t="n"/>
      <c r="B70" s="34" t="n"/>
      <c r="C70" s="34" t="n"/>
      <c r="D70" s="35">
        <f>IF(A70="","",IFERROR(VLOOKUP(C70,Assumptions!$A$12:$B$16,2,FALSE),""))</f>
        <v/>
      </c>
      <c r="E70" s="36" t="n"/>
      <c r="F70" s="37" t="n"/>
      <c r="G70" s="37" t="n"/>
      <c r="H70" s="38" t="n"/>
      <c r="I70" s="39">
        <f>IF(A70="","",IF(H70="",Assumptions!$B$5,H70))</f>
        <v/>
      </c>
      <c r="J70" s="34" t="n"/>
      <c r="K70" s="40">
        <f>IF(A70="","",IF(OR(L70&lt;&gt;"",J70&lt;&gt;"Active"),"",IF(G70&lt;Assumptions!$B$2,"Renewal overdue"&amp;IF(I70&lt;Assumptions!$B$7,", low retention",""),IF(G70&lt;=Assumptions!$B$2+Assumptions!$B$6,"Renewal due soon"&amp;IF(I70&lt;Assumptions!$B$7,", low retention",""),IF(I70&lt;Assumptions!$B$7,"Low retention","")))))</f>
        <v/>
      </c>
      <c r="L70" s="40">
        <f>IF(A70="","",IF(Assumptions!$B$8&lt;&gt;"Ready","Review assumptions",IF(COUNTIF($A$5:$A$104,A70)&gt;1,"Duplicate contract ID",IF(OR(B70="",C70="",E70="",F70="",G70="",J70=""),"Missing required input",IF(D70="","Frequency not recognized",IF(OR(E70&lt;=0,AND(H70&lt;&gt;"",OR(H70&lt;0,H70&gt;1))),"Check amount or retention",IF(OR(F70&lt;Assumptions!$B$2,F70&gt;EOMONTH(Assumptions!$B$3,11)),"Next service date is outside allowed range","")))))))</f>
        <v/>
      </c>
      <c r="M70" s="5">
        <f>IF($A70="","",IF($L70&lt;&gt;"","",IF($J70&lt;&gt;"Active",0,IF(AND((YEAR(M$3)-YEAR($F70))*12+MONTH(M$3)-MONTH($F70)&gt;=0,MOD((YEAR(M$3)-YEAR($F70))*12+MONTH(M$3)-MONTH($F70),$D70)=0),ROUND($E70*IF(EDATE($F70,(YEAR(M$3)-YEAR($F70))*12+MONTH(M$3)-MONTH($F70))&lt;$G70,1,$I70),2),0))))</f>
        <v/>
      </c>
      <c r="N70" s="5">
        <f>IF($A70="","",IF($L70&lt;&gt;"","",IF($J70&lt;&gt;"Active",0,IF(AND((YEAR(N$3)-YEAR($F70))*12+MONTH(N$3)-MONTH($F70)&gt;=0,MOD((YEAR(N$3)-YEAR($F70))*12+MONTH(N$3)-MONTH($F70),$D70)=0),ROUND($E70*IF(EDATE($F70,(YEAR(N$3)-YEAR($F70))*12+MONTH(N$3)-MONTH($F70))&lt;$G70,1,$I70),2),0))))</f>
        <v/>
      </c>
      <c r="O70" s="5">
        <f>IF($A70="","",IF($L70&lt;&gt;"","",IF($J70&lt;&gt;"Active",0,IF(AND((YEAR(O$3)-YEAR($F70))*12+MONTH(O$3)-MONTH($F70)&gt;=0,MOD((YEAR(O$3)-YEAR($F70))*12+MONTH(O$3)-MONTH($F70),$D70)=0),ROUND($E70*IF(EDATE($F70,(YEAR(O$3)-YEAR($F70))*12+MONTH(O$3)-MONTH($F70))&lt;$G70,1,$I70),2),0))))</f>
        <v/>
      </c>
      <c r="P70" s="5">
        <f>IF($A70="","",IF($L70&lt;&gt;"","",IF($J70&lt;&gt;"Active",0,IF(AND((YEAR(P$3)-YEAR($F70))*12+MONTH(P$3)-MONTH($F70)&gt;=0,MOD((YEAR(P$3)-YEAR($F70))*12+MONTH(P$3)-MONTH($F70),$D70)=0),ROUND($E70*IF(EDATE($F70,(YEAR(P$3)-YEAR($F70))*12+MONTH(P$3)-MONTH($F70))&lt;$G70,1,$I70),2),0))))</f>
        <v/>
      </c>
      <c r="Q70" s="5">
        <f>IF($A70="","",IF($L70&lt;&gt;"","",IF($J70&lt;&gt;"Active",0,IF(AND((YEAR(Q$3)-YEAR($F70))*12+MONTH(Q$3)-MONTH($F70)&gt;=0,MOD((YEAR(Q$3)-YEAR($F70))*12+MONTH(Q$3)-MONTH($F70),$D70)=0),ROUND($E70*IF(EDATE($F70,(YEAR(Q$3)-YEAR($F70))*12+MONTH(Q$3)-MONTH($F70))&lt;$G70,1,$I70),2),0))))</f>
        <v/>
      </c>
      <c r="R70" s="5">
        <f>IF($A70="","",IF($L70&lt;&gt;"","",IF($J70&lt;&gt;"Active",0,IF(AND((YEAR(R$3)-YEAR($F70))*12+MONTH(R$3)-MONTH($F70)&gt;=0,MOD((YEAR(R$3)-YEAR($F70))*12+MONTH(R$3)-MONTH($F70),$D70)=0),ROUND($E70*IF(EDATE($F70,(YEAR(R$3)-YEAR($F70))*12+MONTH(R$3)-MONTH($F70))&lt;$G70,1,$I70),2),0))))</f>
        <v/>
      </c>
      <c r="S70" s="5">
        <f>IF($A70="","",IF($L70&lt;&gt;"","",IF($J70&lt;&gt;"Active",0,IF(AND((YEAR(S$3)-YEAR($F70))*12+MONTH(S$3)-MONTH($F70)&gt;=0,MOD((YEAR(S$3)-YEAR($F70))*12+MONTH(S$3)-MONTH($F70),$D70)=0),ROUND($E70*IF(EDATE($F70,(YEAR(S$3)-YEAR($F70))*12+MONTH(S$3)-MONTH($F70))&lt;$G70,1,$I70),2),0))))</f>
        <v/>
      </c>
      <c r="T70" s="5">
        <f>IF($A70="","",IF($L70&lt;&gt;"","",IF($J70&lt;&gt;"Active",0,IF(AND((YEAR(T$3)-YEAR($F70))*12+MONTH(T$3)-MONTH($F70)&gt;=0,MOD((YEAR(T$3)-YEAR($F70))*12+MONTH(T$3)-MONTH($F70),$D70)=0),ROUND($E70*IF(EDATE($F70,(YEAR(T$3)-YEAR($F70))*12+MONTH(T$3)-MONTH($F70))&lt;$G70,1,$I70),2),0))))</f>
        <v/>
      </c>
      <c r="U70" s="5">
        <f>IF($A70="","",IF($L70&lt;&gt;"","",IF($J70&lt;&gt;"Active",0,IF(AND((YEAR(U$3)-YEAR($F70))*12+MONTH(U$3)-MONTH($F70)&gt;=0,MOD((YEAR(U$3)-YEAR($F70))*12+MONTH(U$3)-MONTH($F70),$D70)=0),ROUND($E70*IF(EDATE($F70,(YEAR(U$3)-YEAR($F70))*12+MONTH(U$3)-MONTH($F70))&lt;$G70,1,$I70),2),0))))</f>
        <v/>
      </c>
      <c r="V70" s="5">
        <f>IF($A70="","",IF($L70&lt;&gt;"","",IF($J70&lt;&gt;"Active",0,IF(AND((YEAR(V$3)-YEAR($F70))*12+MONTH(V$3)-MONTH($F70)&gt;=0,MOD((YEAR(V$3)-YEAR($F70))*12+MONTH(V$3)-MONTH($F70),$D70)=0),ROUND($E70*IF(EDATE($F70,(YEAR(V$3)-YEAR($F70))*12+MONTH(V$3)-MONTH($F70))&lt;$G70,1,$I70),2),0))))</f>
        <v/>
      </c>
      <c r="W70" s="5">
        <f>IF($A70="","",IF($L70&lt;&gt;"","",IF($J70&lt;&gt;"Active",0,IF(AND((YEAR(W$3)-YEAR($F70))*12+MONTH(W$3)-MONTH($F70)&gt;=0,MOD((YEAR(W$3)-YEAR($F70))*12+MONTH(W$3)-MONTH($F70),$D70)=0),ROUND($E70*IF(EDATE($F70,(YEAR(W$3)-YEAR($F70))*12+MONTH(W$3)-MONTH($F70))&lt;$G70,1,$I70),2),0))))</f>
        <v/>
      </c>
      <c r="X70" s="5">
        <f>IF($A70="","",IF($L70&lt;&gt;"","",IF($J70&lt;&gt;"Active",0,IF(AND((YEAR(X$3)-YEAR($F70))*12+MONTH(X$3)-MONTH($F70)&gt;=0,MOD((YEAR(X$3)-YEAR($F70))*12+MONTH(X$3)-MONTH($F70),$D70)=0),ROUND($E70*IF(EDATE($F70,(YEAR(X$3)-YEAR($F70))*12+MONTH(X$3)-MONTH($F70))&lt;$G70,1,$I70),2),0))))</f>
        <v/>
      </c>
      <c r="Y70" s="5">
        <f>IF($A70="","",IF($L70&lt;&gt;"","",IF($J70&lt;&gt;"Active",0,$E70*SUMPRODUCT(--(((YEAR($M$3:$X$3)-YEAR($F70))*12+MONTH($M$3:$X$3)-MONTH($F70))&gt;=0),--(MOD((YEAR($M$3:$X$3)-YEAR($F70))*12+MONTH($M$3:$X$3)-MONTH($F70),$D70)=0)))))</f>
        <v/>
      </c>
      <c r="Z70" s="5">
        <f>IF(A70="","",IF(L70&lt;&gt;"","",SUM(M70:X70)))</f>
        <v/>
      </c>
      <c r="AA70" s="5">
        <f>IF(A70="","",IF(OR(Y70="",Z70=""),"",Y70-Z70))</f>
        <v/>
      </c>
    </row>
    <row r="71" ht="22" customHeight="1">
      <c r="A71" s="33" t="n"/>
      <c r="B71" s="34" t="n"/>
      <c r="C71" s="34" t="n"/>
      <c r="D71" s="35">
        <f>IF(A71="","",IFERROR(VLOOKUP(C71,Assumptions!$A$12:$B$16,2,FALSE),""))</f>
        <v/>
      </c>
      <c r="E71" s="36" t="n"/>
      <c r="F71" s="37" t="n"/>
      <c r="G71" s="37" t="n"/>
      <c r="H71" s="38" t="n"/>
      <c r="I71" s="39">
        <f>IF(A71="","",IF(H71="",Assumptions!$B$5,H71))</f>
        <v/>
      </c>
      <c r="J71" s="34" t="n"/>
      <c r="K71" s="40">
        <f>IF(A71="","",IF(OR(L71&lt;&gt;"",J71&lt;&gt;"Active"),"",IF(G71&lt;Assumptions!$B$2,"Renewal overdue"&amp;IF(I71&lt;Assumptions!$B$7,", low retention",""),IF(G71&lt;=Assumptions!$B$2+Assumptions!$B$6,"Renewal due soon"&amp;IF(I71&lt;Assumptions!$B$7,", low retention",""),IF(I71&lt;Assumptions!$B$7,"Low retention","")))))</f>
        <v/>
      </c>
      <c r="L71" s="40">
        <f>IF(A71="","",IF(Assumptions!$B$8&lt;&gt;"Ready","Review assumptions",IF(COUNTIF($A$5:$A$104,A71)&gt;1,"Duplicate contract ID",IF(OR(B71="",C71="",E71="",F71="",G71="",J71=""),"Missing required input",IF(D71="","Frequency not recognized",IF(OR(E71&lt;=0,AND(H71&lt;&gt;"",OR(H71&lt;0,H71&gt;1))),"Check amount or retention",IF(OR(F71&lt;Assumptions!$B$2,F71&gt;EOMONTH(Assumptions!$B$3,11)),"Next service date is outside allowed range","")))))))</f>
        <v/>
      </c>
      <c r="M71" s="5">
        <f>IF($A71="","",IF($L71&lt;&gt;"","",IF($J71&lt;&gt;"Active",0,IF(AND((YEAR(M$3)-YEAR($F71))*12+MONTH(M$3)-MONTH($F71)&gt;=0,MOD((YEAR(M$3)-YEAR($F71))*12+MONTH(M$3)-MONTH($F71),$D71)=0),ROUND($E71*IF(EDATE($F71,(YEAR(M$3)-YEAR($F71))*12+MONTH(M$3)-MONTH($F71))&lt;$G71,1,$I71),2),0))))</f>
        <v/>
      </c>
      <c r="N71" s="5">
        <f>IF($A71="","",IF($L71&lt;&gt;"","",IF($J71&lt;&gt;"Active",0,IF(AND((YEAR(N$3)-YEAR($F71))*12+MONTH(N$3)-MONTH($F71)&gt;=0,MOD((YEAR(N$3)-YEAR($F71))*12+MONTH(N$3)-MONTH($F71),$D71)=0),ROUND($E71*IF(EDATE($F71,(YEAR(N$3)-YEAR($F71))*12+MONTH(N$3)-MONTH($F71))&lt;$G71,1,$I71),2),0))))</f>
        <v/>
      </c>
      <c r="O71" s="5">
        <f>IF($A71="","",IF($L71&lt;&gt;"","",IF($J71&lt;&gt;"Active",0,IF(AND((YEAR(O$3)-YEAR($F71))*12+MONTH(O$3)-MONTH($F71)&gt;=0,MOD((YEAR(O$3)-YEAR($F71))*12+MONTH(O$3)-MONTH($F71),$D71)=0),ROUND($E71*IF(EDATE($F71,(YEAR(O$3)-YEAR($F71))*12+MONTH(O$3)-MONTH($F71))&lt;$G71,1,$I71),2),0))))</f>
        <v/>
      </c>
      <c r="P71" s="5">
        <f>IF($A71="","",IF($L71&lt;&gt;"","",IF($J71&lt;&gt;"Active",0,IF(AND((YEAR(P$3)-YEAR($F71))*12+MONTH(P$3)-MONTH($F71)&gt;=0,MOD((YEAR(P$3)-YEAR($F71))*12+MONTH(P$3)-MONTH($F71),$D71)=0),ROUND($E71*IF(EDATE($F71,(YEAR(P$3)-YEAR($F71))*12+MONTH(P$3)-MONTH($F71))&lt;$G71,1,$I71),2),0))))</f>
        <v/>
      </c>
      <c r="Q71" s="5">
        <f>IF($A71="","",IF($L71&lt;&gt;"","",IF($J71&lt;&gt;"Active",0,IF(AND((YEAR(Q$3)-YEAR($F71))*12+MONTH(Q$3)-MONTH($F71)&gt;=0,MOD((YEAR(Q$3)-YEAR($F71))*12+MONTH(Q$3)-MONTH($F71),$D71)=0),ROUND($E71*IF(EDATE($F71,(YEAR(Q$3)-YEAR($F71))*12+MONTH(Q$3)-MONTH($F71))&lt;$G71,1,$I71),2),0))))</f>
        <v/>
      </c>
      <c r="R71" s="5">
        <f>IF($A71="","",IF($L71&lt;&gt;"","",IF($J71&lt;&gt;"Active",0,IF(AND((YEAR(R$3)-YEAR($F71))*12+MONTH(R$3)-MONTH($F71)&gt;=0,MOD((YEAR(R$3)-YEAR($F71))*12+MONTH(R$3)-MONTH($F71),$D71)=0),ROUND($E71*IF(EDATE($F71,(YEAR(R$3)-YEAR($F71))*12+MONTH(R$3)-MONTH($F71))&lt;$G71,1,$I71),2),0))))</f>
        <v/>
      </c>
      <c r="S71" s="5">
        <f>IF($A71="","",IF($L71&lt;&gt;"","",IF($J71&lt;&gt;"Active",0,IF(AND((YEAR(S$3)-YEAR($F71))*12+MONTH(S$3)-MONTH($F71)&gt;=0,MOD((YEAR(S$3)-YEAR($F71))*12+MONTH(S$3)-MONTH($F71),$D71)=0),ROUND($E71*IF(EDATE($F71,(YEAR(S$3)-YEAR($F71))*12+MONTH(S$3)-MONTH($F71))&lt;$G71,1,$I71),2),0))))</f>
        <v/>
      </c>
      <c r="T71" s="5">
        <f>IF($A71="","",IF($L71&lt;&gt;"","",IF($J71&lt;&gt;"Active",0,IF(AND((YEAR(T$3)-YEAR($F71))*12+MONTH(T$3)-MONTH($F71)&gt;=0,MOD((YEAR(T$3)-YEAR($F71))*12+MONTH(T$3)-MONTH($F71),$D71)=0),ROUND($E71*IF(EDATE($F71,(YEAR(T$3)-YEAR($F71))*12+MONTH(T$3)-MONTH($F71))&lt;$G71,1,$I71),2),0))))</f>
        <v/>
      </c>
      <c r="U71" s="5">
        <f>IF($A71="","",IF($L71&lt;&gt;"","",IF($J71&lt;&gt;"Active",0,IF(AND((YEAR(U$3)-YEAR($F71))*12+MONTH(U$3)-MONTH($F71)&gt;=0,MOD((YEAR(U$3)-YEAR($F71))*12+MONTH(U$3)-MONTH($F71),$D71)=0),ROUND($E71*IF(EDATE($F71,(YEAR(U$3)-YEAR($F71))*12+MONTH(U$3)-MONTH($F71))&lt;$G71,1,$I71),2),0))))</f>
        <v/>
      </c>
      <c r="V71" s="5">
        <f>IF($A71="","",IF($L71&lt;&gt;"","",IF($J71&lt;&gt;"Active",0,IF(AND((YEAR(V$3)-YEAR($F71))*12+MONTH(V$3)-MONTH($F71)&gt;=0,MOD((YEAR(V$3)-YEAR($F71))*12+MONTH(V$3)-MONTH($F71),$D71)=0),ROUND($E71*IF(EDATE($F71,(YEAR(V$3)-YEAR($F71))*12+MONTH(V$3)-MONTH($F71))&lt;$G71,1,$I71),2),0))))</f>
        <v/>
      </c>
      <c r="W71" s="5">
        <f>IF($A71="","",IF($L71&lt;&gt;"","",IF($J71&lt;&gt;"Active",0,IF(AND((YEAR(W$3)-YEAR($F71))*12+MONTH(W$3)-MONTH($F71)&gt;=0,MOD((YEAR(W$3)-YEAR($F71))*12+MONTH(W$3)-MONTH($F71),$D71)=0),ROUND($E71*IF(EDATE($F71,(YEAR(W$3)-YEAR($F71))*12+MONTH(W$3)-MONTH($F71))&lt;$G71,1,$I71),2),0))))</f>
        <v/>
      </c>
      <c r="X71" s="5">
        <f>IF($A71="","",IF($L71&lt;&gt;"","",IF($J71&lt;&gt;"Active",0,IF(AND((YEAR(X$3)-YEAR($F71))*12+MONTH(X$3)-MONTH($F71)&gt;=0,MOD((YEAR(X$3)-YEAR($F71))*12+MONTH(X$3)-MONTH($F71),$D71)=0),ROUND($E71*IF(EDATE($F71,(YEAR(X$3)-YEAR($F71))*12+MONTH(X$3)-MONTH($F71))&lt;$G71,1,$I71),2),0))))</f>
        <v/>
      </c>
      <c r="Y71" s="5">
        <f>IF($A71="","",IF($L71&lt;&gt;"","",IF($J71&lt;&gt;"Active",0,$E71*SUMPRODUCT(--(((YEAR($M$3:$X$3)-YEAR($F71))*12+MONTH($M$3:$X$3)-MONTH($F71))&gt;=0),--(MOD((YEAR($M$3:$X$3)-YEAR($F71))*12+MONTH($M$3:$X$3)-MONTH($F71),$D71)=0)))))</f>
        <v/>
      </c>
      <c r="Z71" s="5">
        <f>IF(A71="","",IF(L71&lt;&gt;"","",SUM(M71:X71)))</f>
        <v/>
      </c>
      <c r="AA71" s="5">
        <f>IF(A71="","",IF(OR(Y71="",Z71=""),"",Y71-Z71))</f>
        <v/>
      </c>
    </row>
    <row r="72" ht="22" customHeight="1">
      <c r="A72" s="33" t="n"/>
      <c r="B72" s="34" t="n"/>
      <c r="C72" s="34" t="n"/>
      <c r="D72" s="35">
        <f>IF(A72="","",IFERROR(VLOOKUP(C72,Assumptions!$A$12:$B$16,2,FALSE),""))</f>
        <v/>
      </c>
      <c r="E72" s="36" t="n"/>
      <c r="F72" s="37" t="n"/>
      <c r="G72" s="37" t="n"/>
      <c r="H72" s="38" t="n"/>
      <c r="I72" s="39">
        <f>IF(A72="","",IF(H72="",Assumptions!$B$5,H72))</f>
        <v/>
      </c>
      <c r="J72" s="34" t="n"/>
      <c r="K72" s="40">
        <f>IF(A72="","",IF(OR(L72&lt;&gt;"",J72&lt;&gt;"Active"),"",IF(G72&lt;Assumptions!$B$2,"Renewal overdue"&amp;IF(I72&lt;Assumptions!$B$7,", low retention",""),IF(G72&lt;=Assumptions!$B$2+Assumptions!$B$6,"Renewal due soon"&amp;IF(I72&lt;Assumptions!$B$7,", low retention",""),IF(I72&lt;Assumptions!$B$7,"Low retention","")))))</f>
        <v/>
      </c>
      <c r="L72" s="40">
        <f>IF(A72="","",IF(Assumptions!$B$8&lt;&gt;"Ready","Review assumptions",IF(COUNTIF($A$5:$A$104,A72)&gt;1,"Duplicate contract ID",IF(OR(B72="",C72="",E72="",F72="",G72="",J72=""),"Missing required input",IF(D72="","Frequency not recognized",IF(OR(E72&lt;=0,AND(H72&lt;&gt;"",OR(H72&lt;0,H72&gt;1))),"Check amount or retention",IF(OR(F72&lt;Assumptions!$B$2,F72&gt;EOMONTH(Assumptions!$B$3,11)),"Next service date is outside allowed range","")))))))</f>
        <v/>
      </c>
      <c r="M72" s="5">
        <f>IF($A72="","",IF($L72&lt;&gt;"","",IF($J72&lt;&gt;"Active",0,IF(AND((YEAR(M$3)-YEAR($F72))*12+MONTH(M$3)-MONTH($F72)&gt;=0,MOD((YEAR(M$3)-YEAR($F72))*12+MONTH(M$3)-MONTH($F72),$D72)=0),ROUND($E72*IF(EDATE($F72,(YEAR(M$3)-YEAR($F72))*12+MONTH(M$3)-MONTH($F72))&lt;$G72,1,$I72),2),0))))</f>
        <v/>
      </c>
      <c r="N72" s="5">
        <f>IF($A72="","",IF($L72&lt;&gt;"","",IF($J72&lt;&gt;"Active",0,IF(AND((YEAR(N$3)-YEAR($F72))*12+MONTH(N$3)-MONTH($F72)&gt;=0,MOD((YEAR(N$3)-YEAR($F72))*12+MONTH(N$3)-MONTH($F72),$D72)=0),ROUND($E72*IF(EDATE($F72,(YEAR(N$3)-YEAR($F72))*12+MONTH(N$3)-MONTH($F72))&lt;$G72,1,$I72),2),0))))</f>
        <v/>
      </c>
      <c r="O72" s="5">
        <f>IF($A72="","",IF($L72&lt;&gt;"","",IF($J72&lt;&gt;"Active",0,IF(AND((YEAR(O$3)-YEAR($F72))*12+MONTH(O$3)-MONTH($F72)&gt;=0,MOD((YEAR(O$3)-YEAR($F72))*12+MONTH(O$3)-MONTH($F72),$D72)=0),ROUND($E72*IF(EDATE($F72,(YEAR(O$3)-YEAR($F72))*12+MONTH(O$3)-MONTH($F72))&lt;$G72,1,$I72),2),0))))</f>
        <v/>
      </c>
      <c r="P72" s="5">
        <f>IF($A72="","",IF($L72&lt;&gt;"","",IF($J72&lt;&gt;"Active",0,IF(AND((YEAR(P$3)-YEAR($F72))*12+MONTH(P$3)-MONTH($F72)&gt;=0,MOD((YEAR(P$3)-YEAR($F72))*12+MONTH(P$3)-MONTH($F72),$D72)=0),ROUND($E72*IF(EDATE($F72,(YEAR(P$3)-YEAR($F72))*12+MONTH(P$3)-MONTH($F72))&lt;$G72,1,$I72),2),0))))</f>
        <v/>
      </c>
      <c r="Q72" s="5">
        <f>IF($A72="","",IF($L72&lt;&gt;"","",IF($J72&lt;&gt;"Active",0,IF(AND((YEAR(Q$3)-YEAR($F72))*12+MONTH(Q$3)-MONTH($F72)&gt;=0,MOD((YEAR(Q$3)-YEAR($F72))*12+MONTH(Q$3)-MONTH($F72),$D72)=0),ROUND($E72*IF(EDATE($F72,(YEAR(Q$3)-YEAR($F72))*12+MONTH(Q$3)-MONTH($F72))&lt;$G72,1,$I72),2),0))))</f>
        <v/>
      </c>
      <c r="R72" s="5">
        <f>IF($A72="","",IF($L72&lt;&gt;"","",IF($J72&lt;&gt;"Active",0,IF(AND((YEAR(R$3)-YEAR($F72))*12+MONTH(R$3)-MONTH($F72)&gt;=0,MOD((YEAR(R$3)-YEAR($F72))*12+MONTH(R$3)-MONTH($F72),$D72)=0),ROUND($E72*IF(EDATE($F72,(YEAR(R$3)-YEAR($F72))*12+MONTH(R$3)-MONTH($F72))&lt;$G72,1,$I72),2),0))))</f>
        <v/>
      </c>
      <c r="S72" s="5">
        <f>IF($A72="","",IF($L72&lt;&gt;"","",IF($J72&lt;&gt;"Active",0,IF(AND((YEAR(S$3)-YEAR($F72))*12+MONTH(S$3)-MONTH($F72)&gt;=0,MOD((YEAR(S$3)-YEAR($F72))*12+MONTH(S$3)-MONTH($F72),$D72)=0),ROUND($E72*IF(EDATE($F72,(YEAR(S$3)-YEAR($F72))*12+MONTH(S$3)-MONTH($F72))&lt;$G72,1,$I72),2),0))))</f>
        <v/>
      </c>
      <c r="T72" s="5">
        <f>IF($A72="","",IF($L72&lt;&gt;"","",IF($J72&lt;&gt;"Active",0,IF(AND((YEAR(T$3)-YEAR($F72))*12+MONTH(T$3)-MONTH($F72)&gt;=0,MOD((YEAR(T$3)-YEAR($F72))*12+MONTH(T$3)-MONTH($F72),$D72)=0),ROUND($E72*IF(EDATE($F72,(YEAR(T$3)-YEAR($F72))*12+MONTH(T$3)-MONTH($F72))&lt;$G72,1,$I72),2),0))))</f>
        <v/>
      </c>
      <c r="U72" s="5">
        <f>IF($A72="","",IF($L72&lt;&gt;"","",IF($J72&lt;&gt;"Active",0,IF(AND((YEAR(U$3)-YEAR($F72))*12+MONTH(U$3)-MONTH($F72)&gt;=0,MOD((YEAR(U$3)-YEAR($F72))*12+MONTH(U$3)-MONTH($F72),$D72)=0),ROUND($E72*IF(EDATE($F72,(YEAR(U$3)-YEAR($F72))*12+MONTH(U$3)-MONTH($F72))&lt;$G72,1,$I72),2),0))))</f>
        <v/>
      </c>
      <c r="V72" s="5">
        <f>IF($A72="","",IF($L72&lt;&gt;"","",IF($J72&lt;&gt;"Active",0,IF(AND((YEAR(V$3)-YEAR($F72))*12+MONTH(V$3)-MONTH($F72)&gt;=0,MOD((YEAR(V$3)-YEAR($F72))*12+MONTH(V$3)-MONTH($F72),$D72)=0),ROUND($E72*IF(EDATE($F72,(YEAR(V$3)-YEAR($F72))*12+MONTH(V$3)-MONTH($F72))&lt;$G72,1,$I72),2),0))))</f>
        <v/>
      </c>
      <c r="W72" s="5">
        <f>IF($A72="","",IF($L72&lt;&gt;"","",IF($J72&lt;&gt;"Active",0,IF(AND((YEAR(W$3)-YEAR($F72))*12+MONTH(W$3)-MONTH($F72)&gt;=0,MOD((YEAR(W$3)-YEAR($F72))*12+MONTH(W$3)-MONTH($F72),$D72)=0),ROUND($E72*IF(EDATE($F72,(YEAR(W$3)-YEAR($F72))*12+MONTH(W$3)-MONTH($F72))&lt;$G72,1,$I72),2),0))))</f>
        <v/>
      </c>
      <c r="X72" s="5">
        <f>IF($A72="","",IF($L72&lt;&gt;"","",IF($J72&lt;&gt;"Active",0,IF(AND((YEAR(X$3)-YEAR($F72))*12+MONTH(X$3)-MONTH($F72)&gt;=0,MOD((YEAR(X$3)-YEAR($F72))*12+MONTH(X$3)-MONTH($F72),$D72)=0),ROUND($E72*IF(EDATE($F72,(YEAR(X$3)-YEAR($F72))*12+MONTH(X$3)-MONTH($F72))&lt;$G72,1,$I72),2),0))))</f>
        <v/>
      </c>
      <c r="Y72" s="5">
        <f>IF($A72="","",IF($L72&lt;&gt;"","",IF($J72&lt;&gt;"Active",0,$E72*SUMPRODUCT(--(((YEAR($M$3:$X$3)-YEAR($F72))*12+MONTH($M$3:$X$3)-MONTH($F72))&gt;=0),--(MOD((YEAR($M$3:$X$3)-YEAR($F72))*12+MONTH($M$3:$X$3)-MONTH($F72),$D72)=0)))))</f>
        <v/>
      </c>
      <c r="Z72" s="5">
        <f>IF(A72="","",IF(L72&lt;&gt;"","",SUM(M72:X72)))</f>
        <v/>
      </c>
      <c r="AA72" s="5">
        <f>IF(A72="","",IF(OR(Y72="",Z72=""),"",Y72-Z72))</f>
        <v/>
      </c>
    </row>
    <row r="73" ht="22" customHeight="1">
      <c r="A73" s="33" t="n"/>
      <c r="B73" s="34" t="n"/>
      <c r="C73" s="34" t="n"/>
      <c r="D73" s="35">
        <f>IF(A73="","",IFERROR(VLOOKUP(C73,Assumptions!$A$12:$B$16,2,FALSE),""))</f>
        <v/>
      </c>
      <c r="E73" s="36" t="n"/>
      <c r="F73" s="37" t="n"/>
      <c r="G73" s="37" t="n"/>
      <c r="H73" s="38" t="n"/>
      <c r="I73" s="39">
        <f>IF(A73="","",IF(H73="",Assumptions!$B$5,H73))</f>
        <v/>
      </c>
      <c r="J73" s="34" t="n"/>
      <c r="K73" s="40">
        <f>IF(A73="","",IF(OR(L73&lt;&gt;"",J73&lt;&gt;"Active"),"",IF(G73&lt;Assumptions!$B$2,"Renewal overdue"&amp;IF(I73&lt;Assumptions!$B$7,", low retention",""),IF(G73&lt;=Assumptions!$B$2+Assumptions!$B$6,"Renewal due soon"&amp;IF(I73&lt;Assumptions!$B$7,", low retention",""),IF(I73&lt;Assumptions!$B$7,"Low retention","")))))</f>
        <v/>
      </c>
      <c r="L73" s="40">
        <f>IF(A73="","",IF(Assumptions!$B$8&lt;&gt;"Ready","Review assumptions",IF(COUNTIF($A$5:$A$104,A73)&gt;1,"Duplicate contract ID",IF(OR(B73="",C73="",E73="",F73="",G73="",J73=""),"Missing required input",IF(D73="","Frequency not recognized",IF(OR(E73&lt;=0,AND(H73&lt;&gt;"",OR(H73&lt;0,H73&gt;1))),"Check amount or retention",IF(OR(F73&lt;Assumptions!$B$2,F73&gt;EOMONTH(Assumptions!$B$3,11)),"Next service date is outside allowed range","")))))))</f>
        <v/>
      </c>
      <c r="M73" s="5">
        <f>IF($A73="","",IF($L73&lt;&gt;"","",IF($J73&lt;&gt;"Active",0,IF(AND((YEAR(M$3)-YEAR($F73))*12+MONTH(M$3)-MONTH($F73)&gt;=0,MOD((YEAR(M$3)-YEAR($F73))*12+MONTH(M$3)-MONTH($F73),$D73)=0),ROUND($E73*IF(EDATE($F73,(YEAR(M$3)-YEAR($F73))*12+MONTH(M$3)-MONTH($F73))&lt;$G73,1,$I73),2),0))))</f>
        <v/>
      </c>
      <c r="N73" s="5">
        <f>IF($A73="","",IF($L73&lt;&gt;"","",IF($J73&lt;&gt;"Active",0,IF(AND((YEAR(N$3)-YEAR($F73))*12+MONTH(N$3)-MONTH($F73)&gt;=0,MOD((YEAR(N$3)-YEAR($F73))*12+MONTH(N$3)-MONTH($F73),$D73)=0),ROUND($E73*IF(EDATE($F73,(YEAR(N$3)-YEAR($F73))*12+MONTH(N$3)-MONTH($F73))&lt;$G73,1,$I73),2),0))))</f>
        <v/>
      </c>
      <c r="O73" s="5">
        <f>IF($A73="","",IF($L73&lt;&gt;"","",IF($J73&lt;&gt;"Active",0,IF(AND((YEAR(O$3)-YEAR($F73))*12+MONTH(O$3)-MONTH($F73)&gt;=0,MOD((YEAR(O$3)-YEAR($F73))*12+MONTH(O$3)-MONTH($F73),$D73)=0),ROUND($E73*IF(EDATE($F73,(YEAR(O$3)-YEAR($F73))*12+MONTH(O$3)-MONTH($F73))&lt;$G73,1,$I73),2),0))))</f>
        <v/>
      </c>
      <c r="P73" s="5">
        <f>IF($A73="","",IF($L73&lt;&gt;"","",IF($J73&lt;&gt;"Active",0,IF(AND((YEAR(P$3)-YEAR($F73))*12+MONTH(P$3)-MONTH($F73)&gt;=0,MOD((YEAR(P$3)-YEAR($F73))*12+MONTH(P$3)-MONTH($F73),$D73)=0),ROUND($E73*IF(EDATE($F73,(YEAR(P$3)-YEAR($F73))*12+MONTH(P$3)-MONTH($F73))&lt;$G73,1,$I73),2),0))))</f>
        <v/>
      </c>
      <c r="Q73" s="5">
        <f>IF($A73="","",IF($L73&lt;&gt;"","",IF($J73&lt;&gt;"Active",0,IF(AND((YEAR(Q$3)-YEAR($F73))*12+MONTH(Q$3)-MONTH($F73)&gt;=0,MOD((YEAR(Q$3)-YEAR($F73))*12+MONTH(Q$3)-MONTH($F73),$D73)=0),ROUND($E73*IF(EDATE($F73,(YEAR(Q$3)-YEAR($F73))*12+MONTH(Q$3)-MONTH($F73))&lt;$G73,1,$I73),2),0))))</f>
        <v/>
      </c>
      <c r="R73" s="5">
        <f>IF($A73="","",IF($L73&lt;&gt;"","",IF($J73&lt;&gt;"Active",0,IF(AND((YEAR(R$3)-YEAR($F73))*12+MONTH(R$3)-MONTH($F73)&gt;=0,MOD((YEAR(R$3)-YEAR($F73))*12+MONTH(R$3)-MONTH($F73),$D73)=0),ROUND($E73*IF(EDATE($F73,(YEAR(R$3)-YEAR($F73))*12+MONTH(R$3)-MONTH($F73))&lt;$G73,1,$I73),2),0))))</f>
        <v/>
      </c>
      <c r="S73" s="5">
        <f>IF($A73="","",IF($L73&lt;&gt;"","",IF($J73&lt;&gt;"Active",0,IF(AND((YEAR(S$3)-YEAR($F73))*12+MONTH(S$3)-MONTH($F73)&gt;=0,MOD((YEAR(S$3)-YEAR($F73))*12+MONTH(S$3)-MONTH($F73),$D73)=0),ROUND($E73*IF(EDATE($F73,(YEAR(S$3)-YEAR($F73))*12+MONTH(S$3)-MONTH($F73))&lt;$G73,1,$I73),2),0))))</f>
        <v/>
      </c>
      <c r="T73" s="5">
        <f>IF($A73="","",IF($L73&lt;&gt;"","",IF($J73&lt;&gt;"Active",0,IF(AND((YEAR(T$3)-YEAR($F73))*12+MONTH(T$3)-MONTH($F73)&gt;=0,MOD((YEAR(T$3)-YEAR($F73))*12+MONTH(T$3)-MONTH($F73),$D73)=0),ROUND($E73*IF(EDATE($F73,(YEAR(T$3)-YEAR($F73))*12+MONTH(T$3)-MONTH($F73))&lt;$G73,1,$I73),2),0))))</f>
        <v/>
      </c>
      <c r="U73" s="5">
        <f>IF($A73="","",IF($L73&lt;&gt;"","",IF($J73&lt;&gt;"Active",0,IF(AND((YEAR(U$3)-YEAR($F73))*12+MONTH(U$3)-MONTH($F73)&gt;=0,MOD((YEAR(U$3)-YEAR($F73))*12+MONTH(U$3)-MONTH($F73),$D73)=0),ROUND($E73*IF(EDATE($F73,(YEAR(U$3)-YEAR($F73))*12+MONTH(U$3)-MONTH($F73))&lt;$G73,1,$I73),2),0))))</f>
        <v/>
      </c>
      <c r="V73" s="5">
        <f>IF($A73="","",IF($L73&lt;&gt;"","",IF($J73&lt;&gt;"Active",0,IF(AND((YEAR(V$3)-YEAR($F73))*12+MONTH(V$3)-MONTH($F73)&gt;=0,MOD((YEAR(V$3)-YEAR($F73))*12+MONTH(V$3)-MONTH($F73),$D73)=0),ROUND($E73*IF(EDATE($F73,(YEAR(V$3)-YEAR($F73))*12+MONTH(V$3)-MONTH($F73))&lt;$G73,1,$I73),2),0))))</f>
        <v/>
      </c>
      <c r="W73" s="5">
        <f>IF($A73="","",IF($L73&lt;&gt;"","",IF($J73&lt;&gt;"Active",0,IF(AND((YEAR(W$3)-YEAR($F73))*12+MONTH(W$3)-MONTH($F73)&gt;=0,MOD((YEAR(W$3)-YEAR($F73))*12+MONTH(W$3)-MONTH($F73),$D73)=0),ROUND($E73*IF(EDATE($F73,(YEAR(W$3)-YEAR($F73))*12+MONTH(W$3)-MONTH($F73))&lt;$G73,1,$I73),2),0))))</f>
        <v/>
      </c>
      <c r="X73" s="5">
        <f>IF($A73="","",IF($L73&lt;&gt;"","",IF($J73&lt;&gt;"Active",0,IF(AND((YEAR(X$3)-YEAR($F73))*12+MONTH(X$3)-MONTH($F73)&gt;=0,MOD((YEAR(X$3)-YEAR($F73))*12+MONTH(X$3)-MONTH($F73),$D73)=0),ROUND($E73*IF(EDATE($F73,(YEAR(X$3)-YEAR($F73))*12+MONTH(X$3)-MONTH($F73))&lt;$G73,1,$I73),2),0))))</f>
        <v/>
      </c>
      <c r="Y73" s="5">
        <f>IF($A73="","",IF($L73&lt;&gt;"","",IF($J73&lt;&gt;"Active",0,$E73*SUMPRODUCT(--(((YEAR($M$3:$X$3)-YEAR($F73))*12+MONTH($M$3:$X$3)-MONTH($F73))&gt;=0),--(MOD((YEAR($M$3:$X$3)-YEAR($F73))*12+MONTH($M$3:$X$3)-MONTH($F73),$D73)=0)))))</f>
        <v/>
      </c>
      <c r="Z73" s="5">
        <f>IF(A73="","",IF(L73&lt;&gt;"","",SUM(M73:X73)))</f>
        <v/>
      </c>
      <c r="AA73" s="5">
        <f>IF(A73="","",IF(OR(Y73="",Z73=""),"",Y73-Z73))</f>
        <v/>
      </c>
    </row>
    <row r="74" ht="22" customHeight="1">
      <c r="A74" s="33" t="n"/>
      <c r="B74" s="34" t="n"/>
      <c r="C74" s="34" t="n"/>
      <c r="D74" s="35">
        <f>IF(A74="","",IFERROR(VLOOKUP(C74,Assumptions!$A$12:$B$16,2,FALSE),""))</f>
        <v/>
      </c>
      <c r="E74" s="36" t="n"/>
      <c r="F74" s="37" t="n"/>
      <c r="G74" s="37" t="n"/>
      <c r="H74" s="38" t="n"/>
      <c r="I74" s="39">
        <f>IF(A74="","",IF(H74="",Assumptions!$B$5,H74))</f>
        <v/>
      </c>
      <c r="J74" s="34" t="n"/>
      <c r="K74" s="40">
        <f>IF(A74="","",IF(OR(L74&lt;&gt;"",J74&lt;&gt;"Active"),"",IF(G74&lt;Assumptions!$B$2,"Renewal overdue"&amp;IF(I74&lt;Assumptions!$B$7,", low retention",""),IF(G74&lt;=Assumptions!$B$2+Assumptions!$B$6,"Renewal due soon"&amp;IF(I74&lt;Assumptions!$B$7,", low retention",""),IF(I74&lt;Assumptions!$B$7,"Low retention","")))))</f>
        <v/>
      </c>
      <c r="L74" s="40">
        <f>IF(A74="","",IF(Assumptions!$B$8&lt;&gt;"Ready","Review assumptions",IF(COUNTIF($A$5:$A$104,A74)&gt;1,"Duplicate contract ID",IF(OR(B74="",C74="",E74="",F74="",G74="",J74=""),"Missing required input",IF(D74="","Frequency not recognized",IF(OR(E74&lt;=0,AND(H74&lt;&gt;"",OR(H74&lt;0,H74&gt;1))),"Check amount or retention",IF(OR(F74&lt;Assumptions!$B$2,F74&gt;EOMONTH(Assumptions!$B$3,11)),"Next service date is outside allowed range","")))))))</f>
        <v/>
      </c>
      <c r="M74" s="5">
        <f>IF($A74="","",IF($L74&lt;&gt;"","",IF($J74&lt;&gt;"Active",0,IF(AND((YEAR(M$3)-YEAR($F74))*12+MONTH(M$3)-MONTH($F74)&gt;=0,MOD((YEAR(M$3)-YEAR($F74))*12+MONTH(M$3)-MONTH($F74),$D74)=0),ROUND($E74*IF(EDATE($F74,(YEAR(M$3)-YEAR($F74))*12+MONTH(M$3)-MONTH($F74))&lt;$G74,1,$I74),2),0))))</f>
        <v/>
      </c>
      <c r="N74" s="5">
        <f>IF($A74="","",IF($L74&lt;&gt;"","",IF($J74&lt;&gt;"Active",0,IF(AND((YEAR(N$3)-YEAR($F74))*12+MONTH(N$3)-MONTH($F74)&gt;=0,MOD((YEAR(N$3)-YEAR($F74))*12+MONTH(N$3)-MONTH($F74),$D74)=0),ROUND($E74*IF(EDATE($F74,(YEAR(N$3)-YEAR($F74))*12+MONTH(N$3)-MONTH($F74))&lt;$G74,1,$I74),2),0))))</f>
        <v/>
      </c>
      <c r="O74" s="5">
        <f>IF($A74="","",IF($L74&lt;&gt;"","",IF($J74&lt;&gt;"Active",0,IF(AND((YEAR(O$3)-YEAR($F74))*12+MONTH(O$3)-MONTH($F74)&gt;=0,MOD((YEAR(O$3)-YEAR($F74))*12+MONTH(O$3)-MONTH($F74),$D74)=0),ROUND($E74*IF(EDATE($F74,(YEAR(O$3)-YEAR($F74))*12+MONTH(O$3)-MONTH($F74))&lt;$G74,1,$I74),2),0))))</f>
        <v/>
      </c>
      <c r="P74" s="5">
        <f>IF($A74="","",IF($L74&lt;&gt;"","",IF($J74&lt;&gt;"Active",0,IF(AND((YEAR(P$3)-YEAR($F74))*12+MONTH(P$3)-MONTH($F74)&gt;=0,MOD((YEAR(P$3)-YEAR($F74))*12+MONTH(P$3)-MONTH($F74),$D74)=0),ROUND($E74*IF(EDATE($F74,(YEAR(P$3)-YEAR($F74))*12+MONTH(P$3)-MONTH($F74))&lt;$G74,1,$I74),2),0))))</f>
        <v/>
      </c>
      <c r="Q74" s="5">
        <f>IF($A74="","",IF($L74&lt;&gt;"","",IF($J74&lt;&gt;"Active",0,IF(AND((YEAR(Q$3)-YEAR($F74))*12+MONTH(Q$3)-MONTH($F74)&gt;=0,MOD((YEAR(Q$3)-YEAR($F74))*12+MONTH(Q$3)-MONTH($F74),$D74)=0),ROUND($E74*IF(EDATE($F74,(YEAR(Q$3)-YEAR($F74))*12+MONTH(Q$3)-MONTH($F74))&lt;$G74,1,$I74),2),0))))</f>
        <v/>
      </c>
      <c r="R74" s="5">
        <f>IF($A74="","",IF($L74&lt;&gt;"","",IF($J74&lt;&gt;"Active",0,IF(AND((YEAR(R$3)-YEAR($F74))*12+MONTH(R$3)-MONTH($F74)&gt;=0,MOD((YEAR(R$3)-YEAR($F74))*12+MONTH(R$3)-MONTH($F74),$D74)=0),ROUND($E74*IF(EDATE($F74,(YEAR(R$3)-YEAR($F74))*12+MONTH(R$3)-MONTH($F74))&lt;$G74,1,$I74),2),0))))</f>
        <v/>
      </c>
      <c r="S74" s="5">
        <f>IF($A74="","",IF($L74&lt;&gt;"","",IF($J74&lt;&gt;"Active",0,IF(AND((YEAR(S$3)-YEAR($F74))*12+MONTH(S$3)-MONTH($F74)&gt;=0,MOD((YEAR(S$3)-YEAR($F74))*12+MONTH(S$3)-MONTH($F74),$D74)=0),ROUND($E74*IF(EDATE($F74,(YEAR(S$3)-YEAR($F74))*12+MONTH(S$3)-MONTH($F74))&lt;$G74,1,$I74),2),0))))</f>
        <v/>
      </c>
      <c r="T74" s="5">
        <f>IF($A74="","",IF($L74&lt;&gt;"","",IF($J74&lt;&gt;"Active",0,IF(AND((YEAR(T$3)-YEAR($F74))*12+MONTH(T$3)-MONTH($F74)&gt;=0,MOD((YEAR(T$3)-YEAR($F74))*12+MONTH(T$3)-MONTH($F74),$D74)=0),ROUND($E74*IF(EDATE($F74,(YEAR(T$3)-YEAR($F74))*12+MONTH(T$3)-MONTH($F74))&lt;$G74,1,$I74),2),0))))</f>
        <v/>
      </c>
      <c r="U74" s="5">
        <f>IF($A74="","",IF($L74&lt;&gt;"","",IF($J74&lt;&gt;"Active",0,IF(AND((YEAR(U$3)-YEAR($F74))*12+MONTH(U$3)-MONTH($F74)&gt;=0,MOD((YEAR(U$3)-YEAR($F74))*12+MONTH(U$3)-MONTH($F74),$D74)=0),ROUND($E74*IF(EDATE($F74,(YEAR(U$3)-YEAR($F74))*12+MONTH(U$3)-MONTH($F74))&lt;$G74,1,$I74),2),0))))</f>
        <v/>
      </c>
      <c r="V74" s="5">
        <f>IF($A74="","",IF($L74&lt;&gt;"","",IF($J74&lt;&gt;"Active",0,IF(AND((YEAR(V$3)-YEAR($F74))*12+MONTH(V$3)-MONTH($F74)&gt;=0,MOD((YEAR(V$3)-YEAR($F74))*12+MONTH(V$3)-MONTH($F74),$D74)=0),ROUND($E74*IF(EDATE($F74,(YEAR(V$3)-YEAR($F74))*12+MONTH(V$3)-MONTH($F74))&lt;$G74,1,$I74),2),0))))</f>
        <v/>
      </c>
      <c r="W74" s="5">
        <f>IF($A74="","",IF($L74&lt;&gt;"","",IF($J74&lt;&gt;"Active",0,IF(AND((YEAR(W$3)-YEAR($F74))*12+MONTH(W$3)-MONTH($F74)&gt;=0,MOD((YEAR(W$3)-YEAR($F74))*12+MONTH(W$3)-MONTH($F74),$D74)=0),ROUND($E74*IF(EDATE($F74,(YEAR(W$3)-YEAR($F74))*12+MONTH(W$3)-MONTH($F74))&lt;$G74,1,$I74),2),0))))</f>
        <v/>
      </c>
      <c r="X74" s="5">
        <f>IF($A74="","",IF($L74&lt;&gt;"","",IF($J74&lt;&gt;"Active",0,IF(AND((YEAR(X$3)-YEAR($F74))*12+MONTH(X$3)-MONTH($F74)&gt;=0,MOD((YEAR(X$3)-YEAR($F74))*12+MONTH(X$3)-MONTH($F74),$D74)=0),ROUND($E74*IF(EDATE($F74,(YEAR(X$3)-YEAR($F74))*12+MONTH(X$3)-MONTH($F74))&lt;$G74,1,$I74),2),0))))</f>
        <v/>
      </c>
      <c r="Y74" s="5">
        <f>IF($A74="","",IF($L74&lt;&gt;"","",IF($J74&lt;&gt;"Active",0,$E74*SUMPRODUCT(--(((YEAR($M$3:$X$3)-YEAR($F74))*12+MONTH($M$3:$X$3)-MONTH($F74))&gt;=0),--(MOD((YEAR($M$3:$X$3)-YEAR($F74))*12+MONTH($M$3:$X$3)-MONTH($F74),$D74)=0)))))</f>
        <v/>
      </c>
      <c r="Z74" s="5">
        <f>IF(A74="","",IF(L74&lt;&gt;"","",SUM(M74:X74)))</f>
        <v/>
      </c>
      <c r="AA74" s="5">
        <f>IF(A74="","",IF(OR(Y74="",Z74=""),"",Y74-Z74))</f>
        <v/>
      </c>
    </row>
    <row r="75" ht="22" customHeight="1">
      <c r="A75" s="33" t="n"/>
      <c r="B75" s="34" t="n"/>
      <c r="C75" s="34" t="n"/>
      <c r="D75" s="35">
        <f>IF(A75="","",IFERROR(VLOOKUP(C75,Assumptions!$A$12:$B$16,2,FALSE),""))</f>
        <v/>
      </c>
      <c r="E75" s="36" t="n"/>
      <c r="F75" s="37" t="n"/>
      <c r="G75" s="37" t="n"/>
      <c r="H75" s="38" t="n"/>
      <c r="I75" s="39">
        <f>IF(A75="","",IF(H75="",Assumptions!$B$5,H75))</f>
        <v/>
      </c>
      <c r="J75" s="34" t="n"/>
      <c r="K75" s="40">
        <f>IF(A75="","",IF(OR(L75&lt;&gt;"",J75&lt;&gt;"Active"),"",IF(G75&lt;Assumptions!$B$2,"Renewal overdue"&amp;IF(I75&lt;Assumptions!$B$7,", low retention",""),IF(G75&lt;=Assumptions!$B$2+Assumptions!$B$6,"Renewal due soon"&amp;IF(I75&lt;Assumptions!$B$7,", low retention",""),IF(I75&lt;Assumptions!$B$7,"Low retention","")))))</f>
        <v/>
      </c>
      <c r="L75" s="40">
        <f>IF(A75="","",IF(Assumptions!$B$8&lt;&gt;"Ready","Review assumptions",IF(COUNTIF($A$5:$A$104,A75)&gt;1,"Duplicate contract ID",IF(OR(B75="",C75="",E75="",F75="",G75="",J75=""),"Missing required input",IF(D75="","Frequency not recognized",IF(OR(E75&lt;=0,AND(H75&lt;&gt;"",OR(H75&lt;0,H75&gt;1))),"Check amount or retention",IF(OR(F75&lt;Assumptions!$B$2,F75&gt;EOMONTH(Assumptions!$B$3,11)),"Next service date is outside allowed range","")))))))</f>
        <v/>
      </c>
      <c r="M75" s="5">
        <f>IF($A75="","",IF($L75&lt;&gt;"","",IF($J75&lt;&gt;"Active",0,IF(AND((YEAR(M$3)-YEAR($F75))*12+MONTH(M$3)-MONTH($F75)&gt;=0,MOD((YEAR(M$3)-YEAR($F75))*12+MONTH(M$3)-MONTH($F75),$D75)=0),ROUND($E75*IF(EDATE($F75,(YEAR(M$3)-YEAR($F75))*12+MONTH(M$3)-MONTH($F75))&lt;$G75,1,$I75),2),0))))</f>
        <v/>
      </c>
      <c r="N75" s="5">
        <f>IF($A75="","",IF($L75&lt;&gt;"","",IF($J75&lt;&gt;"Active",0,IF(AND((YEAR(N$3)-YEAR($F75))*12+MONTH(N$3)-MONTH($F75)&gt;=0,MOD((YEAR(N$3)-YEAR($F75))*12+MONTH(N$3)-MONTH($F75),$D75)=0),ROUND($E75*IF(EDATE($F75,(YEAR(N$3)-YEAR($F75))*12+MONTH(N$3)-MONTH($F75))&lt;$G75,1,$I75),2),0))))</f>
        <v/>
      </c>
      <c r="O75" s="5">
        <f>IF($A75="","",IF($L75&lt;&gt;"","",IF($J75&lt;&gt;"Active",0,IF(AND((YEAR(O$3)-YEAR($F75))*12+MONTH(O$3)-MONTH($F75)&gt;=0,MOD((YEAR(O$3)-YEAR($F75))*12+MONTH(O$3)-MONTH($F75),$D75)=0),ROUND($E75*IF(EDATE($F75,(YEAR(O$3)-YEAR($F75))*12+MONTH(O$3)-MONTH($F75))&lt;$G75,1,$I75),2),0))))</f>
        <v/>
      </c>
      <c r="P75" s="5">
        <f>IF($A75="","",IF($L75&lt;&gt;"","",IF($J75&lt;&gt;"Active",0,IF(AND((YEAR(P$3)-YEAR($F75))*12+MONTH(P$3)-MONTH($F75)&gt;=0,MOD((YEAR(P$3)-YEAR($F75))*12+MONTH(P$3)-MONTH($F75),$D75)=0),ROUND($E75*IF(EDATE($F75,(YEAR(P$3)-YEAR($F75))*12+MONTH(P$3)-MONTH($F75))&lt;$G75,1,$I75),2),0))))</f>
        <v/>
      </c>
      <c r="Q75" s="5">
        <f>IF($A75="","",IF($L75&lt;&gt;"","",IF($J75&lt;&gt;"Active",0,IF(AND((YEAR(Q$3)-YEAR($F75))*12+MONTH(Q$3)-MONTH($F75)&gt;=0,MOD((YEAR(Q$3)-YEAR($F75))*12+MONTH(Q$3)-MONTH($F75),$D75)=0),ROUND($E75*IF(EDATE($F75,(YEAR(Q$3)-YEAR($F75))*12+MONTH(Q$3)-MONTH($F75))&lt;$G75,1,$I75),2),0))))</f>
        <v/>
      </c>
      <c r="R75" s="5">
        <f>IF($A75="","",IF($L75&lt;&gt;"","",IF($J75&lt;&gt;"Active",0,IF(AND((YEAR(R$3)-YEAR($F75))*12+MONTH(R$3)-MONTH($F75)&gt;=0,MOD((YEAR(R$3)-YEAR($F75))*12+MONTH(R$3)-MONTH($F75),$D75)=0),ROUND($E75*IF(EDATE($F75,(YEAR(R$3)-YEAR($F75))*12+MONTH(R$3)-MONTH($F75))&lt;$G75,1,$I75),2),0))))</f>
        <v/>
      </c>
      <c r="S75" s="5">
        <f>IF($A75="","",IF($L75&lt;&gt;"","",IF($J75&lt;&gt;"Active",0,IF(AND((YEAR(S$3)-YEAR($F75))*12+MONTH(S$3)-MONTH($F75)&gt;=0,MOD((YEAR(S$3)-YEAR($F75))*12+MONTH(S$3)-MONTH($F75),$D75)=0),ROUND($E75*IF(EDATE($F75,(YEAR(S$3)-YEAR($F75))*12+MONTH(S$3)-MONTH($F75))&lt;$G75,1,$I75),2),0))))</f>
        <v/>
      </c>
      <c r="T75" s="5">
        <f>IF($A75="","",IF($L75&lt;&gt;"","",IF($J75&lt;&gt;"Active",0,IF(AND((YEAR(T$3)-YEAR($F75))*12+MONTH(T$3)-MONTH($F75)&gt;=0,MOD((YEAR(T$3)-YEAR($F75))*12+MONTH(T$3)-MONTH($F75),$D75)=0),ROUND($E75*IF(EDATE($F75,(YEAR(T$3)-YEAR($F75))*12+MONTH(T$3)-MONTH($F75))&lt;$G75,1,$I75),2),0))))</f>
        <v/>
      </c>
      <c r="U75" s="5">
        <f>IF($A75="","",IF($L75&lt;&gt;"","",IF($J75&lt;&gt;"Active",0,IF(AND((YEAR(U$3)-YEAR($F75))*12+MONTH(U$3)-MONTH($F75)&gt;=0,MOD((YEAR(U$3)-YEAR($F75))*12+MONTH(U$3)-MONTH($F75),$D75)=0),ROUND($E75*IF(EDATE($F75,(YEAR(U$3)-YEAR($F75))*12+MONTH(U$3)-MONTH($F75))&lt;$G75,1,$I75),2),0))))</f>
        <v/>
      </c>
      <c r="V75" s="5">
        <f>IF($A75="","",IF($L75&lt;&gt;"","",IF($J75&lt;&gt;"Active",0,IF(AND((YEAR(V$3)-YEAR($F75))*12+MONTH(V$3)-MONTH($F75)&gt;=0,MOD((YEAR(V$3)-YEAR($F75))*12+MONTH(V$3)-MONTH($F75),$D75)=0),ROUND($E75*IF(EDATE($F75,(YEAR(V$3)-YEAR($F75))*12+MONTH(V$3)-MONTH($F75))&lt;$G75,1,$I75),2),0))))</f>
        <v/>
      </c>
      <c r="W75" s="5">
        <f>IF($A75="","",IF($L75&lt;&gt;"","",IF($J75&lt;&gt;"Active",0,IF(AND((YEAR(W$3)-YEAR($F75))*12+MONTH(W$3)-MONTH($F75)&gt;=0,MOD((YEAR(W$3)-YEAR($F75))*12+MONTH(W$3)-MONTH($F75),$D75)=0),ROUND($E75*IF(EDATE($F75,(YEAR(W$3)-YEAR($F75))*12+MONTH(W$3)-MONTH($F75))&lt;$G75,1,$I75),2),0))))</f>
        <v/>
      </c>
      <c r="X75" s="5">
        <f>IF($A75="","",IF($L75&lt;&gt;"","",IF($J75&lt;&gt;"Active",0,IF(AND((YEAR(X$3)-YEAR($F75))*12+MONTH(X$3)-MONTH($F75)&gt;=0,MOD((YEAR(X$3)-YEAR($F75))*12+MONTH(X$3)-MONTH($F75),$D75)=0),ROUND($E75*IF(EDATE($F75,(YEAR(X$3)-YEAR($F75))*12+MONTH(X$3)-MONTH($F75))&lt;$G75,1,$I75),2),0))))</f>
        <v/>
      </c>
      <c r="Y75" s="5">
        <f>IF($A75="","",IF($L75&lt;&gt;"","",IF($J75&lt;&gt;"Active",0,$E75*SUMPRODUCT(--(((YEAR($M$3:$X$3)-YEAR($F75))*12+MONTH($M$3:$X$3)-MONTH($F75))&gt;=0),--(MOD((YEAR($M$3:$X$3)-YEAR($F75))*12+MONTH($M$3:$X$3)-MONTH($F75),$D75)=0)))))</f>
        <v/>
      </c>
      <c r="Z75" s="5">
        <f>IF(A75="","",IF(L75&lt;&gt;"","",SUM(M75:X75)))</f>
        <v/>
      </c>
      <c r="AA75" s="5">
        <f>IF(A75="","",IF(OR(Y75="",Z75=""),"",Y75-Z75))</f>
        <v/>
      </c>
    </row>
    <row r="76" ht="22" customHeight="1">
      <c r="A76" s="33" t="n"/>
      <c r="B76" s="34" t="n"/>
      <c r="C76" s="34" t="n"/>
      <c r="D76" s="35">
        <f>IF(A76="","",IFERROR(VLOOKUP(C76,Assumptions!$A$12:$B$16,2,FALSE),""))</f>
        <v/>
      </c>
      <c r="E76" s="36" t="n"/>
      <c r="F76" s="37" t="n"/>
      <c r="G76" s="37" t="n"/>
      <c r="H76" s="38" t="n"/>
      <c r="I76" s="39">
        <f>IF(A76="","",IF(H76="",Assumptions!$B$5,H76))</f>
        <v/>
      </c>
      <c r="J76" s="34" t="n"/>
      <c r="K76" s="40">
        <f>IF(A76="","",IF(OR(L76&lt;&gt;"",J76&lt;&gt;"Active"),"",IF(G76&lt;Assumptions!$B$2,"Renewal overdue"&amp;IF(I76&lt;Assumptions!$B$7,", low retention",""),IF(G76&lt;=Assumptions!$B$2+Assumptions!$B$6,"Renewal due soon"&amp;IF(I76&lt;Assumptions!$B$7,", low retention",""),IF(I76&lt;Assumptions!$B$7,"Low retention","")))))</f>
        <v/>
      </c>
      <c r="L76" s="40">
        <f>IF(A76="","",IF(Assumptions!$B$8&lt;&gt;"Ready","Review assumptions",IF(COUNTIF($A$5:$A$104,A76)&gt;1,"Duplicate contract ID",IF(OR(B76="",C76="",E76="",F76="",G76="",J76=""),"Missing required input",IF(D76="","Frequency not recognized",IF(OR(E76&lt;=0,AND(H76&lt;&gt;"",OR(H76&lt;0,H76&gt;1))),"Check amount or retention",IF(OR(F76&lt;Assumptions!$B$2,F76&gt;EOMONTH(Assumptions!$B$3,11)),"Next service date is outside allowed range","")))))))</f>
        <v/>
      </c>
      <c r="M76" s="5">
        <f>IF($A76="","",IF($L76&lt;&gt;"","",IF($J76&lt;&gt;"Active",0,IF(AND((YEAR(M$3)-YEAR($F76))*12+MONTH(M$3)-MONTH($F76)&gt;=0,MOD((YEAR(M$3)-YEAR($F76))*12+MONTH(M$3)-MONTH($F76),$D76)=0),ROUND($E76*IF(EDATE($F76,(YEAR(M$3)-YEAR($F76))*12+MONTH(M$3)-MONTH($F76))&lt;$G76,1,$I76),2),0))))</f>
        <v/>
      </c>
      <c r="N76" s="5">
        <f>IF($A76="","",IF($L76&lt;&gt;"","",IF($J76&lt;&gt;"Active",0,IF(AND((YEAR(N$3)-YEAR($F76))*12+MONTH(N$3)-MONTH($F76)&gt;=0,MOD((YEAR(N$3)-YEAR($F76))*12+MONTH(N$3)-MONTH($F76),$D76)=0),ROUND($E76*IF(EDATE($F76,(YEAR(N$3)-YEAR($F76))*12+MONTH(N$3)-MONTH($F76))&lt;$G76,1,$I76),2),0))))</f>
        <v/>
      </c>
      <c r="O76" s="5">
        <f>IF($A76="","",IF($L76&lt;&gt;"","",IF($J76&lt;&gt;"Active",0,IF(AND((YEAR(O$3)-YEAR($F76))*12+MONTH(O$3)-MONTH($F76)&gt;=0,MOD((YEAR(O$3)-YEAR($F76))*12+MONTH(O$3)-MONTH($F76),$D76)=0),ROUND($E76*IF(EDATE($F76,(YEAR(O$3)-YEAR($F76))*12+MONTH(O$3)-MONTH($F76))&lt;$G76,1,$I76),2),0))))</f>
        <v/>
      </c>
      <c r="P76" s="5">
        <f>IF($A76="","",IF($L76&lt;&gt;"","",IF($J76&lt;&gt;"Active",0,IF(AND((YEAR(P$3)-YEAR($F76))*12+MONTH(P$3)-MONTH($F76)&gt;=0,MOD((YEAR(P$3)-YEAR($F76))*12+MONTH(P$3)-MONTH($F76),$D76)=0),ROUND($E76*IF(EDATE($F76,(YEAR(P$3)-YEAR($F76))*12+MONTH(P$3)-MONTH($F76))&lt;$G76,1,$I76),2),0))))</f>
        <v/>
      </c>
      <c r="Q76" s="5">
        <f>IF($A76="","",IF($L76&lt;&gt;"","",IF($J76&lt;&gt;"Active",0,IF(AND((YEAR(Q$3)-YEAR($F76))*12+MONTH(Q$3)-MONTH($F76)&gt;=0,MOD((YEAR(Q$3)-YEAR($F76))*12+MONTH(Q$3)-MONTH($F76),$D76)=0),ROUND($E76*IF(EDATE($F76,(YEAR(Q$3)-YEAR($F76))*12+MONTH(Q$3)-MONTH($F76))&lt;$G76,1,$I76),2),0))))</f>
        <v/>
      </c>
      <c r="R76" s="5">
        <f>IF($A76="","",IF($L76&lt;&gt;"","",IF($J76&lt;&gt;"Active",0,IF(AND((YEAR(R$3)-YEAR($F76))*12+MONTH(R$3)-MONTH($F76)&gt;=0,MOD((YEAR(R$3)-YEAR($F76))*12+MONTH(R$3)-MONTH($F76),$D76)=0),ROUND($E76*IF(EDATE($F76,(YEAR(R$3)-YEAR($F76))*12+MONTH(R$3)-MONTH($F76))&lt;$G76,1,$I76),2),0))))</f>
        <v/>
      </c>
      <c r="S76" s="5">
        <f>IF($A76="","",IF($L76&lt;&gt;"","",IF($J76&lt;&gt;"Active",0,IF(AND((YEAR(S$3)-YEAR($F76))*12+MONTH(S$3)-MONTH($F76)&gt;=0,MOD((YEAR(S$3)-YEAR($F76))*12+MONTH(S$3)-MONTH($F76),$D76)=0),ROUND($E76*IF(EDATE($F76,(YEAR(S$3)-YEAR($F76))*12+MONTH(S$3)-MONTH($F76))&lt;$G76,1,$I76),2),0))))</f>
        <v/>
      </c>
      <c r="T76" s="5">
        <f>IF($A76="","",IF($L76&lt;&gt;"","",IF($J76&lt;&gt;"Active",0,IF(AND((YEAR(T$3)-YEAR($F76))*12+MONTH(T$3)-MONTH($F76)&gt;=0,MOD((YEAR(T$3)-YEAR($F76))*12+MONTH(T$3)-MONTH($F76),$D76)=0),ROUND($E76*IF(EDATE($F76,(YEAR(T$3)-YEAR($F76))*12+MONTH(T$3)-MONTH($F76))&lt;$G76,1,$I76),2),0))))</f>
        <v/>
      </c>
      <c r="U76" s="5">
        <f>IF($A76="","",IF($L76&lt;&gt;"","",IF($J76&lt;&gt;"Active",0,IF(AND((YEAR(U$3)-YEAR($F76))*12+MONTH(U$3)-MONTH($F76)&gt;=0,MOD((YEAR(U$3)-YEAR($F76))*12+MONTH(U$3)-MONTH($F76),$D76)=0),ROUND($E76*IF(EDATE($F76,(YEAR(U$3)-YEAR($F76))*12+MONTH(U$3)-MONTH($F76))&lt;$G76,1,$I76),2),0))))</f>
        <v/>
      </c>
      <c r="V76" s="5">
        <f>IF($A76="","",IF($L76&lt;&gt;"","",IF($J76&lt;&gt;"Active",0,IF(AND((YEAR(V$3)-YEAR($F76))*12+MONTH(V$3)-MONTH($F76)&gt;=0,MOD((YEAR(V$3)-YEAR($F76))*12+MONTH(V$3)-MONTH($F76),$D76)=0),ROUND($E76*IF(EDATE($F76,(YEAR(V$3)-YEAR($F76))*12+MONTH(V$3)-MONTH($F76))&lt;$G76,1,$I76),2),0))))</f>
        <v/>
      </c>
      <c r="W76" s="5">
        <f>IF($A76="","",IF($L76&lt;&gt;"","",IF($J76&lt;&gt;"Active",0,IF(AND((YEAR(W$3)-YEAR($F76))*12+MONTH(W$3)-MONTH($F76)&gt;=0,MOD((YEAR(W$3)-YEAR($F76))*12+MONTH(W$3)-MONTH($F76),$D76)=0),ROUND($E76*IF(EDATE($F76,(YEAR(W$3)-YEAR($F76))*12+MONTH(W$3)-MONTH($F76))&lt;$G76,1,$I76),2),0))))</f>
        <v/>
      </c>
      <c r="X76" s="5">
        <f>IF($A76="","",IF($L76&lt;&gt;"","",IF($J76&lt;&gt;"Active",0,IF(AND((YEAR(X$3)-YEAR($F76))*12+MONTH(X$3)-MONTH($F76)&gt;=0,MOD((YEAR(X$3)-YEAR($F76))*12+MONTH(X$3)-MONTH($F76),$D76)=0),ROUND($E76*IF(EDATE($F76,(YEAR(X$3)-YEAR($F76))*12+MONTH(X$3)-MONTH($F76))&lt;$G76,1,$I76),2),0))))</f>
        <v/>
      </c>
      <c r="Y76" s="5">
        <f>IF($A76="","",IF($L76&lt;&gt;"","",IF($J76&lt;&gt;"Active",0,$E76*SUMPRODUCT(--(((YEAR($M$3:$X$3)-YEAR($F76))*12+MONTH($M$3:$X$3)-MONTH($F76))&gt;=0),--(MOD((YEAR($M$3:$X$3)-YEAR($F76))*12+MONTH($M$3:$X$3)-MONTH($F76),$D76)=0)))))</f>
        <v/>
      </c>
      <c r="Z76" s="5">
        <f>IF(A76="","",IF(L76&lt;&gt;"","",SUM(M76:X76)))</f>
        <v/>
      </c>
      <c r="AA76" s="5">
        <f>IF(A76="","",IF(OR(Y76="",Z76=""),"",Y76-Z76))</f>
        <v/>
      </c>
    </row>
    <row r="77" ht="22" customHeight="1">
      <c r="A77" s="33" t="n"/>
      <c r="B77" s="34" t="n"/>
      <c r="C77" s="34" t="n"/>
      <c r="D77" s="35">
        <f>IF(A77="","",IFERROR(VLOOKUP(C77,Assumptions!$A$12:$B$16,2,FALSE),""))</f>
        <v/>
      </c>
      <c r="E77" s="36" t="n"/>
      <c r="F77" s="37" t="n"/>
      <c r="G77" s="37" t="n"/>
      <c r="H77" s="38" t="n"/>
      <c r="I77" s="39">
        <f>IF(A77="","",IF(H77="",Assumptions!$B$5,H77))</f>
        <v/>
      </c>
      <c r="J77" s="34" t="n"/>
      <c r="K77" s="40">
        <f>IF(A77="","",IF(OR(L77&lt;&gt;"",J77&lt;&gt;"Active"),"",IF(G77&lt;Assumptions!$B$2,"Renewal overdue"&amp;IF(I77&lt;Assumptions!$B$7,", low retention",""),IF(G77&lt;=Assumptions!$B$2+Assumptions!$B$6,"Renewal due soon"&amp;IF(I77&lt;Assumptions!$B$7,", low retention",""),IF(I77&lt;Assumptions!$B$7,"Low retention","")))))</f>
        <v/>
      </c>
      <c r="L77" s="40">
        <f>IF(A77="","",IF(Assumptions!$B$8&lt;&gt;"Ready","Review assumptions",IF(COUNTIF($A$5:$A$104,A77)&gt;1,"Duplicate contract ID",IF(OR(B77="",C77="",E77="",F77="",G77="",J77=""),"Missing required input",IF(D77="","Frequency not recognized",IF(OR(E77&lt;=0,AND(H77&lt;&gt;"",OR(H77&lt;0,H77&gt;1))),"Check amount or retention",IF(OR(F77&lt;Assumptions!$B$2,F77&gt;EOMONTH(Assumptions!$B$3,11)),"Next service date is outside allowed range","")))))))</f>
        <v/>
      </c>
      <c r="M77" s="5">
        <f>IF($A77="","",IF($L77&lt;&gt;"","",IF($J77&lt;&gt;"Active",0,IF(AND((YEAR(M$3)-YEAR($F77))*12+MONTH(M$3)-MONTH($F77)&gt;=0,MOD((YEAR(M$3)-YEAR($F77))*12+MONTH(M$3)-MONTH($F77),$D77)=0),ROUND($E77*IF(EDATE($F77,(YEAR(M$3)-YEAR($F77))*12+MONTH(M$3)-MONTH($F77))&lt;$G77,1,$I77),2),0))))</f>
        <v/>
      </c>
      <c r="N77" s="5">
        <f>IF($A77="","",IF($L77&lt;&gt;"","",IF($J77&lt;&gt;"Active",0,IF(AND((YEAR(N$3)-YEAR($F77))*12+MONTH(N$3)-MONTH($F77)&gt;=0,MOD((YEAR(N$3)-YEAR($F77))*12+MONTH(N$3)-MONTH($F77),$D77)=0),ROUND($E77*IF(EDATE($F77,(YEAR(N$3)-YEAR($F77))*12+MONTH(N$3)-MONTH($F77))&lt;$G77,1,$I77),2),0))))</f>
        <v/>
      </c>
      <c r="O77" s="5">
        <f>IF($A77="","",IF($L77&lt;&gt;"","",IF($J77&lt;&gt;"Active",0,IF(AND((YEAR(O$3)-YEAR($F77))*12+MONTH(O$3)-MONTH($F77)&gt;=0,MOD((YEAR(O$3)-YEAR($F77))*12+MONTH(O$3)-MONTH($F77),$D77)=0),ROUND($E77*IF(EDATE($F77,(YEAR(O$3)-YEAR($F77))*12+MONTH(O$3)-MONTH($F77))&lt;$G77,1,$I77),2),0))))</f>
        <v/>
      </c>
      <c r="P77" s="5">
        <f>IF($A77="","",IF($L77&lt;&gt;"","",IF($J77&lt;&gt;"Active",0,IF(AND((YEAR(P$3)-YEAR($F77))*12+MONTH(P$3)-MONTH($F77)&gt;=0,MOD((YEAR(P$3)-YEAR($F77))*12+MONTH(P$3)-MONTH($F77),$D77)=0),ROUND($E77*IF(EDATE($F77,(YEAR(P$3)-YEAR($F77))*12+MONTH(P$3)-MONTH($F77))&lt;$G77,1,$I77),2),0))))</f>
        <v/>
      </c>
      <c r="Q77" s="5">
        <f>IF($A77="","",IF($L77&lt;&gt;"","",IF($J77&lt;&gt;"Active",0,IF(AND((YEAR(Q$3)-YEAR($F77))*12+MONTH(Q$3)-MONTH($F77)&gt;=0,MOD((YEAR(Q$3)-YEAR($F77))*12+MONTH(Q$3)-MONTH($F77),$D77)=0),ROUND($E77*IF(EDATE($F77,(YEAR(Q$3)-YEAR($F77))*12+MONTH(Q$3)-MONTH($F77))&lt;$G77,1,$I77),2),0))))</f>
        <v/>
      </c>
      <c r="R77" s="5">
        <f>IF($A77="","",IF($L77&lt;&gt;"","",IF($J77&lt;&gt;"Active",0,IF(AND((YEAR(R$3)-YEAR($F77))*12+MONTH(R$3)-MONTH($F77)&gt;=0,MOD((YEAR(R$3)-YEAR($F77))*12+MONTH(R$3)-MONTH($F77),$D77)=0),ROUND($E77*IF(EDATE($F77,(YEAR(R$3)-YEAR($F77))*12+MONTH(R$3)-MONTH($F77))&lt;$G77,1,$I77),2),0))))</f>
        <v/>
      </c>
      <c r="S77" s="5">
        <f>IF($A77="","",IF($L77&lt;&gt;"","",IF($J77&lt;&gt;"Active",0,IF(AND((YEAR(S$3)-YEAR($F77))*12+MONTH(S$3)-MONTH($F77)&gt;=0,MOD((YEAR(S$3)-YEAR($F77))*12+MONTH(S$3)-MONTH($F77),$D77)=0),ROUND($E77*IF(EDATE($F77,(YEAR(S$3)-YEAR($F77))*12+MONTH(S$3)-MONTH($F77))&lt;$G77,1,$I77),2),0))))</f>
        <v/>
      </c>
      <c r="T77" s="5">
        <f>IF($A77="","",IF($L77&lt;&gt;"","",IF($J77&lt;&gt;"Active",0,IF(AND((YEAR(T$3)-YEAR($F77))*12+MONTH(T$3)-MONTH($F77)&gt;=0,MOD((YEAR(T$3)-YEAR($F77))*12+MONTH(T$3)-MONTH($F77),$D77)=0),ROUND($E77*IF(EDATE($F77,(YEAR(T$3)-YEAR($F77))*12+MONTH(T$3)-MONTH($F77))&lt;$G77,1,$I77),2),0))))</f>
        <v/>
      </c>
      <c r="U77" s="5">
        <f>IF($A77="","",IF($L77&lt;&gt;"","",IF($J77&lt;&gt;"Active",0,IF(AND((YEAR(U$3)-YEAR($F77))*12+MONTH(U$3)-MONTH($F77)&gt;=0,MOD((YEAR(U$3)-YEAR($F77))*12+MONTH(U$3)-MONTH($F77),$D77)=0),ROUND($E77*IF(EDATE($F77,(YEAR(U$3)-YEAR($F77))*12+MONTH(U$3)-MONTH($F77))&lt;$G77,1,$I77),2),0))))</f>
        <v/>
      </c>
      <c r="V77" s="5">
        <f>IF($A77="","",IF($L77&lt;&gt;"","",IF($J77&lt;&gt;"Active",0,IF(AND((YEAR(V$3)-YEAR($F77))*12+MONTH(V$3)-MONTH($F77)&gt;=0,MOD((YEAR(V$3)-YEAR($F77))*12+MONTH(V$3)-MONTH($F77),$D77)=0),ROUND($E77*IF(EDATE($F77,(YEAR(V$3)-YEAR($F77))*12+MONTH(V$3)-MONTH($F77))&lt;$G77,1,$I77),2),0))))</f>
        <v/>
      </c>
      <c r="W77" s="5">
        <f>IF($A77="","",IF($L77&lt;&gt;"","",IF($J77&lt;&gt;"Active",0,IF(AND((YEAR(W$3)-YEAR($F77))*12+MONTH(W$3)-MONTH($F77)&gt;=0,MOD((YEAR(W$3)-YEAR($F77))*12+MONTH(W$3)-MONTH($F77),$D77)=0),ROUND($E77*IF(EDATE($F77,(YEAR(W$3)-YEAR($F77))*12+MONTH(W$3)-MONTH($F77))&lt;$G77,1,$I77),2),0))))</f>
        <v/>
      </c>
      <c r="X77" s="5">
        <f>IF($A77="","",IF($L77&lt;&gt;"","",IF($J77&lt;&gt;"Active",0,IF(AND((YEAR(X$3)-YEAR($F77))*12+MONTH(X$3)-MONTH($F77)&gt;=0,MOD((YEAR(X$3)-YEAR($F77))*12+MONTH(X$3)-MONTH($F77),$D77)=0),ROUND($E77*IF(EDATE($F77,(YEAR(X$3)-YEAR($F77))*12+MONTH(X$3)-MONTH($F77))&lt;$G77,1,$I77),2),0))))</f>
        <v/>
      </c>
      <c r="Y77" s="5">
        <f>IF($A77="","",IF($L77&lt;&gt;"","",IF($J77&lt;&gt;"Active",0,$E77*SUMPRODUCT(--(((YEAR($M$3:$X$3)-YEAR($F77))*12+MONTH($M$3:$X$3)-MONTH($F77))&gt;=0),--(MOD((YEAR($M$3:$X$3)-YEAR($F77))*12+MONTH($M$3:$X$3)-MONTH($F77),$D77)=0)))))</f>
        <v/>
      </c>
      <c r="Z77" s="5">
        <f>IF(A77="","",IF(L77&lt;&gt;"","",SUM(M77:X77)))</f>
        <v/>
      </c>
      <c r="AA77" s="5">
        <f>IF(A77="","",IF(OR(Y77="",Z77=""),"",Y77-Z77))</f>
        <v/>
      </c>
    </row>
    <row r="78" ht="22" customHeight="1">
      <c r="A78" s="33" t="n"/>
      <c r="B78" s="34" t="n"/>
      <c r="C78" s="34" t="n"/>
      <c r="D78" s="35">
        <f>IF(A78="","",IFERROR(VLOOKUP(C78,Assumptions!$A$12:$B$16,2,FALSE),""))</f>
        <v/>
      </c>
      <c r="E78" s="36" t="n"/>
      <c r="F78" s="37" t="n"/>
      <c r="G78" s="37" t="n"/>
      <c r="H78" s="38" t="n"/>
      <c r="I78" s="39">
        <f>IF(A78="","",IF(H78="",Assumptions!$B$5,H78))</f>
        <v/>
      </c>
      <c r="J78" s="34" t="n"/>
      <c r="K78" s="40">
        <f>IF(A78="","",IF(OR(L78&lt;&gt;"",J78&lt;&gt;"Active"),"",IF(G78&lt;Assumptions!$B$2,"Renewal overdue"&amp;IF(I78&lt;Assumptions!$B$7,", low retention",""),IF(G78&lt;=Assumptions!$B$2+Assumptions!$B$6,"Renewal due soon"&amp;IF(I78&lt;Assumptions!$B$7,", low retention",""),IF(I78&lt;Assumptions!$B$7,"Low retention","")))))</f>
        <v/>
      </c>
      <c r="L78" s="40">
        <f>IF(A78="","",IF(Assumptions!$B$8&lt;&gt;"Ready","Review assumptions",IF(COUNTIF($A$5:$A$104,A78)&gt;1,"Duplicate contract ID",IF(OR(B78="",C78="",E78="",F78="",G78="",J78=""),"Missing required input",IF(D78="","Frequency not recognized",IF(OR(E78&lt;=0,AND(H78&lt;&gt;"",OR(H78&lt;0,H78&gt;1))),"Check amount or retention",IF(OR(F78&lt;Assumptions!$B$2,F78&gt;EOMONTH(Assumptions!$B$3,11)),"Next service date is outside allowed range","")))))))</f>
        <v/>
      </c>
      <c r="M78" s="5">
        <f>IF($A78="","",IF($L78&lt;&gt;"","",IF($J78&lt;&gt;"Active",0,IF(AND((YEAR(M$3)-YEAR($F78))*12+MONTH(M$3)-MONTH($F78)&gt;=0,MOD((YEAR(M$3)-YEAR($F78))*12+MONTH(M$3)-MONTH($F78),$D78)=0),ROUND($E78*IF(EDATE($F78,(YEAR(M$3)-YEAR($F78))*12+MONTH(M$3)-MONTH($F78))&lt;$G78,1,$I78),2),0))))</f>
        <v/>
      </c>
      <c r="N78" s="5">
        <f>IF($A78="","",IF($L78&lt;&gt;"","",IF($J78&lt;&gt;"Active",0,IF(AND((YEAR(N$3)-YEAR($F78))*12+MONTH(N$3)-MONTH($F78)&gt;=0,MOD((YEAR(N$3)-YEAR($F78))*12+MONTH(N$3)-MONTH($F78),$D78)=0),ROUND($E78*IF(EDATE($F78,(YEAR(N$3)-YEAR($F78))*12+MONTH(N$3)-MONTH($F78))&lt;$G78,1,$I78),2),0))))</f>
        <v/>
      </c>
      <c r="O78" s="5">
        <f>IF($A78="","",IF($L78&lt;&gt;"","",IF($J78&lt;&gt;"Active",0,IF(AND((YEAR(O$3)-YEAR($F78))*12+MONTH(O$3)-MONTH($F78)&gt;=0,MOD((YEAR(O$3)-YEAR($F78))*12+MONTH(O$3)-MONTH($F78),$D78)=0),ROUND($E78*IF(EDATE($F78,(YEAR(O$3)-YEAR($F78))*12+MONTH(O$3)-MONTH($F78))&lt;$G78,1,$I78),2),0))))</f>
        <v/>
      </c>
      <c r="P78" s="5">
        <f>IF($A78="","",IF($L78&lt;&gt;"","",IF($J78&lt;&gt;"Active",0,IF(AND((YEAR(P$3)-YEAR($F78))*12+MONTH(P$3)-MONTH($F78)&gt;=0,MOD((YEAR(P$3)-YEAR($F78))*12+MONTH(P$3)-MONTH($F78),$D78)=0),ROUND($E78*IF(EDATE($F78,(YEAR(P$3)-YEAR($F78))*12+MONTH(P$3)-MONTH($F78))&lt;$G78,1,$I78),2),0))))</f>
        <v/>
      </c>
      <c r="Q78" s="5">
        <f>IF($A78="","",IF($L78&lt;&gt;"","",IF($J78&lt;&gt;"Active",0,IF(AND((YEAR(Q$3)-YEAR($F78))*12+MONTH(Q$3)-MONTH($F78)&gt;=0,MOD((YEAR(Q$3)-YEAR($F78))*12+MONTH(Q$3)-MONTH($F78),$D78)=0),ROUND($E78*IF(EDATE($F78,(YEAR(Q$3)-YEAR($F78))*12+MONTH(Q$3)-MONTH($F78))&lt;$G78,1,$I78),2),0))))</f>
        <v/>
      </c>
      <c r="R78" s="5">
        <f>IF($A78="","",IF($L78&lt;&gt;"","",IF($J78&lt;&gt;"Active",0,IF(AND((YEAR(R$3)-YEAR($F78))*12+MONTH(R$3)-MONTH($F78)&gt;=0,MOD((YEAR(R$3)-YEAR($F78))*12+MONTH(R$3)-MONTH($F78),$D78)=0),ROUND($E78*IF(EDATE($F78,(YEAR(R$3)-YEAR($F78))*12+MONTH(R$3)-MONTH($F78))&lt;$G78,1,$I78),2),0))))</f>
        <v/>
      </c>
      <c r="S78" s="5">
        <f>IF($A78="","",IF($L78&lt;&gt;"","",IF($J78&lt;&gt;"Active",0,IF(AND((YEAR(S$3)-YEAR($F78))*12+MONTH(S$3)-MONTH($F78)&gt;=0,MOD((YEAR(S$3)-YEAR($F78))*12+MONTH(S$3)-MONTH($F78),$D78)=0),ROUND($E78*IF(EDATE($F78,(YEAR(S$3)-YEAR($F78))*12+MONTH(S$3)-MONTH($F78))&lt;$G78,1,$I78),2),0))))</f>
        <v/>
      </c>
      <c r="T78" s="5">
        <f>IF($A78="","",IF($L78&lt;&gt;"","",IF($J78&lt;&gt;"Active",0,IF(AND((YEAR(T$3)-YEAR($F78))*12+MONTH(T$3)-MONTH($F78)&gt;=0,MOD((YEAR(T$3)-YEAR($F78))*12+MONTH(T$3)-MONTH($F78),$D78)=0),ROUND($E78*IF(EDATE($F78,(YEAR(T$3)-YEAR($F78))*12+MONTH(T$3)-MONTH($F78))&lt;$G78,1,$I78),2),0))))</f>
        <v/>
      </c>
      <c r="U78" s="5">
        <f>IF($A78="","",IF($L78&lt;&gt;"","",IF($J78&lt;&gt;"Active",0,IF(AND((YEAR(U$3)-YEAR($F78))*12+MONTH(U$3)-MONTH($F78)&gt;=0,MOD((YEAR(U$3)-YEAR($F78))*12+MONTH(U$3)-MONTH($F78),$D78)=0),ROUND($E78*IF(EDATE($F78,(YEAR(U$3)-YEAR($F78))*12+MONTH(U$3)-MONTH($F78))&lt;$G78,1,$I78),2),0))))</f>
        <v/>
      </c>
      <c r="V78" s="5">
        <f>IF($A78="","",IF($L78&lt;&gt;"","",IF($J78&lt;&gt;"Active",0,IF(AND((YEAR(V$3)-YEAR($F78))*12+MONTH(V$3)-MONTH($F78)&gt;=0,MOD((YEAR(V$3)-YEAR($F78))*12+MONTH(V$3)-MONTH($F78),$D78)=0),ROUND($E78*IF(EDATE($F78,(YEAR(V$3)-YEAR($F78))*12+MONTH(V$3)-MONTH($F78))&lt;$G78,1,$I78),2),0))))</f>
        <v/>
      </c>
      <c r="W78" s="5">
        <f>IF($A78="","",IF($L78&lt;&gt;"","",IF($J78&lt;&gt;"Active",0,IF(AND((YEAR(W$3)-YEAR($F78))*12+MONTH(W$3)-MONTH($F78)&gt;=0,MOD((YEAR(W$3)-YEAR($F78))*12+MONTH(W$3)-MONTH($F78),$D78)=0),ROUND($E78*IF(EDATE($F78,(YEAR(W$3)-YEAR($F78))*12+MONTH(W$3)-MONTH($F78))&lt;$G78,1,$I78),2),0))))</f>
        <v/>
      </c>
      <c r="X78" s="5">
        <f>IF($A78="","",IF($L78&lt;&gt;"","",IF($J78&lt;&gt;"Active",0,IF(AND((YEAR(X$3)-YEAR($F78))*12+MONTH(X$3)-MONTH($F78)&gt;=0,MOD((YEAR(X$3)-YEAR($F78))*12+MONTH(X$3)-MONTH($F78),$D78)=0),ROUND($E78*IF(EDATE($F78,(YEAR(X$3)-YEAR($F78))*12+MONTH(X$3)-MONTH($F78))&lt;$G78,1,$I78),2),0))))</f>
        <v/>
      </c>
      <c r="Y78" s="5">
        <f>IF($A78="","",IF($L78&lt;&gt;"","",IF($J78&lt;&gt;"Active",0,$E78*SUMPRODUCT(--(((YEAR($M$3:$X$3)-YEAR($F78))*12+MONTH($M$3:$X$3)-MONTH($F78))&gt;=0),--(MOD((YEAR($M$3:$X$3)-YEAR($F78))*12+MONTH($M$3:$X$3)-MONTH($F78),$D78)=0)))))</f>
        <v/>
      </c>
      <c r="Z78" s="5">
        <f>IF(A78="","",IF(L78&lt;&gt;"","",SUM(M78:X78)))</f>
        <v/>
      </c>
      <c r="AA78" s="5">
        <f>IF(A78="","",IF(OR(Y78="",Z78=""),"",Y78-Z78))</f>
        <v/>
      </c>
    </row>
    <row r="79" ht="22" customHeight="1">
      <c r="A79" s="33" t="n"/>
      <c r="B79" s="34" t="n"/>
      <c r="C79" s="34" t="n"/>
      <c r="D79" s="35">
        <f>IF(A79="","",IFERROR(VLOOKUP(C79,Assumptions!$A$12:$B$16,2,FALSE),""))</f>
        <v/>
      </c>
      <c r="E79" s="36" t="n"/>
      <c r="F79" s="37" t="n"/>
      <c r="G79" s="37" t="n"/>
      <c r="H79" s="38" t="n"/>
      <c r="I79" s="39">
        <f>IF(A79="","",IF(H79="",Assumptions!$B$5,H79))</f>
        <v/>
      </c>
      <c r="J79" s="34" t="n"/>
      <c r="K79" s="40">
        <f>IF(A79="","",IF(OR(L79&lt;&gt;"",J79&lt;&gt;"Active"),"",IF(G79&lt;Assumptions!$B$2,"Renewal overdue"&amp;IF(I79&lt;Assumptions!$B$7,", low retention",""),IF(G79&lt;=Assumptions!$B$2+Assumptions!$B$6,"Renewal due soon"&amp;IF(I79&lt;Assumptions!$B$7,", low retention",""),IF(I79&lt;Assumptions!$B$7,"Low retention","")))))</f>
        <v/>
      </c>
      <c r="L79" s="40">
        <f>IF(A79="","",IF(Assumptions!$B$8&lt;&gt;"Ready","Review assumptions",IF(COUNTIF($A$5:$A$104,A79)&gt;1,"Duplicate contract ID",IF(OR(B79="",C79="",E79="",F79="",G79="",J79=""),"Missing required input",IF(D79="","Frequency not recognized",IF(OR(E79&lt;=0,AND(H79&lt;&gt;"",OR(H79&lt;0,H79&gt;1))),"Check amount or retention",IF(OR(F79&lt;Assumptions!$B$2,F79&gt;EOMONTH(Assumptions!$B$3,11)),"Next service date is outside allowed range","")))))))</f>
        <v/>
      </c>
      <c r="M79" s="5">
        <f>IF($A79="","",IF($L79&lt;&gt;"","",IF($J79&lt;&gt;"Active",0,IF(AND((YEAR(M$3)-YEAR($F79))*12+MONTH(M$3)-MONTH($F79)&gt;=0,MOD((YEAR(M$3)-YEAR($F79))*12+MONTH(M$3)-MONTH($F79),$D79)=0),ROUND($E79*IF(EDATE($F79,(YEAR(M$3)-YEAR($F79))*12+MONTH(M$3)-MONTH($F79))&lt;$G79,1,$I79),2),0))))</f>
        <v/>
      </c>
      <c r="N79" s="5">
        <f>IF($A79="","",IF($L79&lt;&gt;"","",IF($J79&lt;&gt;"Active",0,IF(AND((YEAR(N$3)-YEAR($F79))*12+MONTH(N$3)-MONTH($F79)&gt;=0,MOD((YEAR(N$3)-YEAR($F79))*12+MONTH(N$3)-MONTH($F79),$D79)=0),ROUND($E79*IF(EDATE($F79,(YEAR(N$3)-YEAR($F79))*12+MONTH(N$3)-MONTH($F79))&lt;$G79,1,$I79),2),0))))</f>
        <v/>
      </c>
      <c r="O79" s="5">
        <f>IF($A79="","",IF($L79&lt;&gt;"","",IF($J79&lt;&gt;"Active",0,IF(AND((YEAR(O$3)-YEAR($F79))*12+MONTH(O$3)-MONTH($F79)&gt;=0,MOD((YEAR(O$3)-YEAR($F79))*12+MONTH(O$3)-MONTH($F79),$D79)=0),ROUND($E79*IF(EDATE($F79,(YEAR(O$3)-YEAR($F79))*12+MONTH(O$3)-MONTH($F79))&lt;$G79,1,$I79),2),0))))</f>
        <v/>
      </c>
      <c r="P79" s="5">
        <f>IF($A79="","",IF($L79&lt;&gt;"","",IF($J79&lt;&gt;"Active",0,IF(AND((YEAR(P$3)-YEAR($F79))*12+MONTH(P$3)-MONTH($F79)&gt;=0,MOD((YEAR(P$3)-YEAR($F79))*12+MONTH(P$3)-MONTH($F79),$D79)=0),ROUND($E79*IF(EDATE($F79,(YEAR(P$3)-YEAR($F79))*12+MONTH(P$3)-MONTH($F79))&lt;$G79,1,$I79),2),0))))</f>
        <v/>
      </c>
      <c r="Q79" s="5">
        <f>IF($A79="","",IF($L79&lt;&gt;"","",IF($J79&lt;&gt;"Active",0,IF(AND((YEAR(Q$3)-YEAR($F79))*12+MONTH(Q$3)-MONTH($F79)&gt;=0,MOD((YEAR(Q$3)-YEAR($F79))*12+MONTH(Q$3)-MONTH($F79),$D79)=0),ROUND($E79*IF(EDATE($F79,(YEAR(Q$3)-YEAR($F79))*12+MONTH(Q$3)-MONTH($F79))&lt;$G79,1,$I79),2),0))))</f>
        <v/>
      </c>
      <c r="R79" s="5">
        <f>IF($A79="","",IF($L79&lt;&gt;"","",IF($J79&lt;&gt;"Active",0,IF(AND((YEAR(R$3)-YEAR($F79))*12+MONTH(R$3)-MONTH($F79)&gt;=0,MOD((YEAR(R$3)-YEAR($F79))*12+MONTH(R$3)-MONTH($F79),$D79)=0),ROUND($E79*IF(EDATE($F79,(YEAR(R$3)-YEAR($F79))*12+MONTH(R$3)-MONTH($F79))&lt;$G79,1,$I79),2),0))))</f>
        <v/>
      </c>
      <c r="S79" s="5">
        <f>IF($A79="","",IF($L79&lt;&gt;"","",IF($J79&lt;&gt;"Active",0,IF(AND((YEAR(S$3)-YEAR($F79))*12+MONTH(S$3)-MONTH($F79)&gt;=0,MOD((YEAR(S$3)-YEAR($F79))*12+MONTH(S$3)-MONTH($F79),$D79)=0),ROUND($E79*IF(EDATE($F79,(YEAR(S$3)-YEAR($F79))*12+MONTH(S$3)-MONTH($F79))&lt;$G79,1,$I79),2),0))))</f>
        <v/>
      </c>
      <c r="T79" s="5">
        <f>IF($A79="","",IF($L79&lt;&gt;"","",IF($J79&lt;&gt;"Active",0,IF(AND((YEAR(T$3)-YEAR($F79))*12+MONTH(T$3)-MONTH($F79)&gt;=0,MOD((YEAR(T$3)-YEAR($F79))*12+MONTH(T$3)-MONTH($F79),$D79)=0),ROUND($E79*IF(EDATE($F79,(YEAR(T$3)-YEAR($F79))*12+MONTH(T$3)-MONTH($F79))&lt;$G79,1,$I79),2),0))))</f>
        <v/>
      </c>
      <c r="U79" s="5">
        <f>IF($A79="","",IF($L79&lt;&gt;"","",IF($J79&lt;&gt;"Active",0,IF(AND((YEAR(U$3)-YEAR($F79))*12+MONTH(U$3)-MONTH($F79)&gt;=0,MOD((YEAR(U$3)-YEAR($F79))*12+MONTH(U$3)-MONTH($F79),$D79)=0),ROUND($E79*IF(EDATE($F79,(YEAR(U$3)-YEAR($F79))*12+MONTH(U$3)-MONTH($F79))&lt;$G79,1,$I79),2),0))))</f>
        <v/>
      </c>
      <c r="V79" s="5">
        <f>IF($A79="","",IF($L79&lt;&gt;"","",IF($J79&lt;&gt;"Active",0,IF(AND((YEAR(V$3)-YEAR($F79))*12+MONTH(V$3)-MONTH($F79)&gt;=0,MOD((YEAR(V$3)-YEAR($F79))*12+MONTH(V$3)-MONTH($F79),$D79)=0),ROUND($E79*IF(EDATE($F79,(YEAR(V$3)-YEAR($F79))*12+MONTH(V$3)-MONTH($F79))&lt;$G79,1,$I79),2),0))))</f>
        <v/>
      </c>
      <c r="W79" s="5">
        <f>IF($A79="","",IF($L79&lt;&gt;"","",IF($J79&lt;&gt;"Active",0,IF(AND((YEAR(W$3)-YEAR($F79))*12+MONTH(W$3)-MONTH($F79)&gt;=0,MOD((YEAR(W$3)-YEAR($F79))*12+MONTH(W$3)-MONTH($F79),$D79)=0),ROUND($E79*IF(EDATE($F79,(YEAR(W$3)-YEAR($F79))*12+MONTH(W$3)-MONTH($F79))&lt;$G79,1,$I79),2),0))))</f>
        <v/>
      </c>
      <c r="X79" s="5">
        <f>IF($A79="","",IF($L79&lt;&gt;"","",IF($J79&lt;&gt;"Active",0,IF(AND((YEAR(X$3)-YEAR($F79))*12+MONTH(X$3)-MONTH($F79)&gt;=0,MOD((YEAR(X$3)-YEAR($F79))*12+MONTH(X$3)-MONTH($F79),$D79)=0),ROUND($E79*IF(EDATE($F79,(YEAR(X$3)-YEAR($F79))*12+MONTH(X$3)-MONTH($F79))&lt;$G79,1,$I79),2),0))))</f>
        <v/>
      </c>
      <c r="Y79" s="5">
        <f>IF($A79="","",IF($L79&lt;&gt;"","",IF($J79&lt;&gt;"Active",0,$E79*SUMPRODUCT(--(((YEAR($M$3:$X$3)-YEAR($F79))*12+MONTH($M$3:$X$3)-MONTH($F79))&gt;=0),--(MOD((YEAR($M$3:$X$3)-YEAR($F79))*12+MONTH($M$3:$X$3)-MONTH($F79),$D79)=0)))))</f>
        <v/>
      </c>
      <c r="Z79" s="5">
        <f>IF(A79="","",IF(L79&lt;&gt;"","",SUM(M79:X79)))</f>
        <v/>
      </c>
      <c r="AA79" s="5">
        <f>IF(A79="","",IF(OR(Y79="",Z79=""),"",Y79-Z79))</f>
        <v/>
      </c>
    </row>
    <row r="80" ht="22" customHeight="1">
      <c r="A80" s="33" t="n"/>
      <c r="B80" s="34" t="n"/>
      <c r="C80" s="34" t="n"/>
      <c r="D80" s="35">
        <f>IF(A80="","",IFERROR(VLOOKUP(C80,Assumptions!$A$12:$B$16,2,FALSE),""))</f>
        <v/>
      </c>
      <c r="E80" s="36" t="n"/>
      <c r="F80" s="37" t="n"/>
      <c r="G80" s="37" t="n"/>
      <c r="H80" s="38" t="n"/>
      <c r="I80" s="39">
        <f>IF(A80="","",IF(H80="",Assumptions!$B$5,H80))</f>
        <v/>
      </c>
      <c r="J80" s="34" t="n"/>
      <c r="K80" s="40">
        <f>IF(A80="","",IF(OR(L80&lt;&gt;"",J80&lt;&gt;"Active"),"",IF(G80&lt;Assumptions!$B$2,"Renewal overdue"&amp;IF(I80&lt;Assumptions!$B$7,", low retention",""),IF(G80&lt;=Assumptions!$B$2+Assumptions!$B$6,"Renewal due soon"&amp;IF(I80&lt;Assumptions!$B$7,", low retention",""),IF(I80&lt;Assumptions!$B$7,"Low retention","")))))</f>
        <v/>
      </c>
      <c r="L80" s="40">
        <f>IF(A80="","",IF(Assumptions!$B$8&lt;&gt;"Ready","Review assumptions",IF(COUNTIF($A$5:$A$104,A80)&gt;1,"Duplicate contract ID",IF(OR(B80="",C80="",E80="",F80="",G80="",J80=""),"Missing required input",IF(D80="","Frequency not recognized",IF(OR(E80&lt;=0,AND(H80&lt;&gt;"",OR(H80&lt;0,H80&gt;1))),"Check amount or retention",IF(OR(F80&lt;Assumptions!$B$2,F80&gt;EOMONTH(Assumptions!$B$3,11)),"Next service date is outside allowed range","")))))))</f>
        <v/>
      </c>
      <c r="M80" s="5">
        <f>IF($A80="","",IF($L80&lt;&gt;"","",IF($J80&lt;&gt;"Active",0,IF(AND((YEAR(M$3)-YEAR($F80))*12+MONTH(M$3)-MONTH($F80)&gt;=0,MOD((YEAR(M$3)-YEAR($F80))*12+MONTH(M$3)-MONTH($F80),$D80)=0),ROUND($E80*IF(EDATE($F80,(YEAR(M$3)-YEAR($F80))*12+MONTH(M$3)-MONTH($F80))&lt;$G80,1,$I80),2),0))))</f>
        <v/>
      </c>
      <c r="N80" s="5">
        <f>IF($A80="","",IF($L80&lt;&gt;"","",IF($J80&lt;&gt;"Active",0,IF(AND((YEAR(N$3)-YEAR($F80))*12+MONTH(N$3)-MONTH($F80)&gt;=0,MOD((YEAR(N$3)-YEAR($F80))*12+MONTH(N$3)-MONTH($F80),$D80)=0),ROUND($E80*IF(EDATE($F80,(YEAR(N$3)-YEAR($F80))*12+MONTH(N$3)-MONTH($F80))&lt;$G80,1,$I80),2),0))))</f>
        <v/>
      </c>
      <c r="O80" s="5">
        <f>IF($A80="","",IF($L80&lt;&gt;"","",IF($J80&lt;&gt;"Active",0,IF(AND((YEAR(O$3)-YEAR($F80))*12+MONTH(O$3)-MONTH($F80)&gt;=0,MOD((YEAR(O$3)-YEAR($F80))*12+MONTH(O$3)-MONTH($F80),$D80)=0),ROUND($E80*IF(EDATE($F80,(YEAR(O$3)-YEAR($F80))*12+MONTH(O$3)-MONTH($F80))&lt;$G80,1,$I80),2),0))))</f>
        <v/>
      </c>
      <c r="P80" s="5">
        <f>IF($A80="","",IF($L80&lt;&gt;"","",IF($J80&lt;&gt;"Active",0,IF(AND((YEAR(P$3)-YEAR($F80))*12+MONTH(P$3)-MONTH($F80)&gt;=0,MOD((YEAR(P$3)-YEAR($F80))*12+MONTH(P$3)-MONTH($F80),$D80)=0),ROUND($E80*IF(EDATE($F80,(YEAR(P$3)-YEAR($F80))*12+MONTH(P$3)-MONTH($F80))&lt;$G80,1,$I80),2),0))))</f>
        <v/>
      </c>
      <c r="Q80" s="5">
        <f>IF($A80="","",IF($L80&lt;&gt;"","",IF($J80&lt;&gt;"Active",0,IF(AND((YEAR(Q$3)-YEAR($F80))*12+MONTH(Q$3)-MONTH($F80)&gt;=0,MOD((YEAR(Q$3)-YEAR($F80))*12+MONTH(Q$3)-MONTH($F80),$D80)=0),ROUND($E80*IF(EDATE($F80,(YEAR(Q$3)-YEAR($F80))*12+MONTH(Q$3)-MONTH($F80))&lt;$G80,1,$I80),2),0))))</f>
        <v/>
      </c>
      <c r="R80" s="5">
        <f>IF($A80="","",IF($L80&lt;&gt;"","",IF($J80&lt;&gt;"Active",0,IF(AND((YEAR(R$3)-YEAR($F80))*12+MONTH(R$3)-MONTH($F80)&gt;=0,MOD((YEAR(R$3)-YEAR($F80))*12+MONTH(R$3)-MONTH($F80),$D80)=0),ROUND($E80*IF(EDATE($F80,(YEAR(R$3)-YEAR($F80))*12+MONTH(R$3)-MONTH($F80))&lt;$G80,1,$I80),2),0))))</f>
        <v/>
      </c>
      <c r="S80" s="5">
        <f>IF($A80="","",IF($L80&lt;&gt;"","",IF($J80&lt;&gt;"Active",0,IF(AND((YEAR(S$3)-YEAR($F80))*12+MONTH(S$3)-MONTH($F80)&gt;=0,MOD((YEAR(S$3)-YEAR($F80))*12+MONTH(S$3)-MONTH($F80),$D80)=0),ROUND($E80*IF(EDATE($F80,(YEAR(S$3)-YEAR($F80))*12+MONTH(S$3)-MONTH($F80))&lt;$G80,1,$I80),2),0))))</f>
        <v/>
      </c>
      <c r="T80" s="5">
        <f>IF($A80="","",IF($L80&lt;&gt;"","",IF($J80&lt;&gt;"Active",0,IF(AND((YEAR(T$3)-YEAR($F80))*12+MONTH(T$3)-MONTH($F80)&gt;=0,MOD((YEAR(T$3)-YEAR($F80))*12+MONTH(T$3)-MONTH($F80),$D80)=0),ROUND($E80*IF(EDATE($F80,(YEAR(T$3)-YEAR($F80))*12+MONTH(T$3)-MONTH($F80))&lt;$G80,1,$I80),2),0))))</f>
        <v/>
      </c>
      <c r="U80" s="5">
        <f>IF($A80="","",IF($L80&lt;&gt;"","",IF($J80&lt;&gt;"Active",0,IF(AND((YEAR(U$3)-YEAR($F80))*12+MONTH(U$3)-MONTH($F80)&gt;=0,MOD((YEAR(U$3)-YEAR($F80))*12+MONTH(U$3)-MONTH($F80),$D80)=0),ROUND($E80*IF(EDATE($F80,(YEAR(U$3)-YEAR($F80))*12+MONTH(U$3)-MONTH($F80))&lt;$G80,1,$I80),2),0))))</f>
        <v/>
      </c>
      <c r="V80" s="5">
        <f>IF($A80="","",IF($L80&lt;&gt;"","",IF($J80&lt;&gt;"Active",0,IF(AND((YEAR(V$3)-YEAR($F80))*12+MONTH(V$3)-MONTH($F80)&gt;=0,MOD((YEAR(V$3)-YEAR($F80))*12+MONTH(V$3)-MONTH($F80),$D80)=0),ROUND($E80*IF(EDATE($F80,(YEAR(V$3)-YEAR($F80))*12+MONTH(V$3)-MONTH($F80))&lt;$G80,1,$I80),2),0))))</f>
        <v/>
      </c>
      <c r="W80" s="5">
        <f>IF($A80="","",IF($L80&lt;&gt;"","",IF($J80&lt;&gt;"Active",0,IF(AND((YEAR(W$3)-YEAR($F80))*12+MONTH(W$3)-MONTH($F80)&gt;=0,MOD((YEAR(W$3)-YEAR($F80))*12+MONTH(W$3)-MONTH($F80),$D80)=0),ROUND($E80*IF(EDATE($F80,(YEAR(W$3)-YEAR($F80))*12+MONTH(W$3)-MONTH($F80))&lt;$G80,1,$I80),2),0))))</f>
        <v/>
      </c>
      <c r="X80" s="5">
        <f>IF($A80="","",IF($L80&lt;&gt;"","",IF($J80&lt;&gt;"Active",0,IF(AND((YEAR(X$3)-YEAR($F80))*12+MONTH(X$3)-MONTH($F80)&gt;=0,MOD((YEAR(X$3)-YEAR($F80))*12+MONTH(X$3)-MONTH($F80),$D80)=0),ROUND($E80*IF(EDATE($F80,(YEAR(X$3)-YEAR($F80))*12+MONTH(X$3)-MONTH($F80))&lt;$G80,1,$I80),2),0))))</f>
        <v/>
      </c>
      <c r="Y80" s="5">
        <f>IF($A80="","",IF($L80&lt;&gt;"","",IF($J80&lt;&gt;"Active",0,$E80*SUMPRODUCT(--(((YEAR($M$3:$X$3)-YEAR($F80))*12+MONTH($M$3:$X$3)-MONTH($F80))&gt;=0),--(MOD((YEAR($M$3:$X$3)-YEAR($F80))*12+MONTH($M$3:$X$3)-MONTH($F80),$D80)=0)))))</f>
        <v/>
      </c>
      <c r="Z80" s="5">
        <f>IF(A80="","",IF(L80&lt;&gt;"","",SUM(M80:X80)))</f>
        <v/>
      </c>
      <c r="AA80" s="5">
        <f>IF(A80="","",IF(OR(Y80="",Z80=""),"",Y80-Z80))</f>
        <v/>
      </c>
    </row>
    <row r="81" ht="22" customHeight="1">
      <c r="A81" s="33" t="n"/>
      <c r="B81" s="34" t="n"/>
      <c r="C81" s="34" t="n"/>
      <c r="D81" s="35">
        <f>IF(A81="","",IFERROR(VLOOKUP(C81,Assumptions!$A$12:$B$16,2,FALSE),""))</f>
        <v/>
      </c>
      <c r="E81" s="36" t="n"/>
      <c r="F81" s="37" t="n"/>
      <c r="G81" s="37" t="n"/>
      <c r="H81" s="38" t="n"/>
      <c r="I81" s="39">
        <f>IF(A81="","",IF(H81="",Assumptions!$B$5,H81))</f>
        <v/>
      </c>
      <c r="J81" s="34" t="n"/>
      <c r="K81" s="40">
        <f>IF(A81="","",IF(OR(L81&lt;&gt;"",J81&lt;&gt;"Active"),"",IF(G81&lt;Assumptions!$B$2,"Renewal overdue"&amp;IF(I81&lt;Assumptions!$B$7,", low retention",""),IF(G81&lt;=Assumptions!$B$2+Assumptions!$B$6,"Renewal due soon"&amp;IF(I81&lt;Assumptions!$B$7,", low retention",""),IF(I81&lt;Assumptions!$B$7,"Low retention","")))))</f>
        <v/>
      </c>
      <c r="L81" s="40">
        <f>IF(A81="","",IF(Assumptions!$B$8&lt;&gt;"Ready","Review assumptions",IF(COUNTIF($A$5:$A$104,A81)&gt;1,"Duplicate contract ID",IF(OR(B81="",C81="",E81="",F81="",G81="",J81=""),"Missing required input",IF(D81="","Frequency not recognized",IF(OR(E81&lt;=0,AND(H81&lt;&gt;"",OR(H81&lt;0,H81&gt;1))),"Check amount or retention",IF(OR(F81&lt;Assumptions!$B$2,F81&gt;EOMONTH(Assumptions!$B$3,11)),"Next service date is outside allowed range","")))))))</f>
        <v/>
      </c>
      <c r="M81" s="5">
        <f>IF($A81="","",IF($L81&lt;&gt;"","",IF($J81&lt;&gt;"Active",0,IF(AND((YEAR(M$3)-YEAR($F81))*12+MONTH(M$3)-MONTH($F81)&gt;=0,MOD((YEAR(M$3)-YEAR($F81))*12+MONTH(M$3)-MONTH($F81),$D81)=0),ROUND($E81*IF(EDATE($F81,(YEAR(M$3)-YEAR($F81))*12+MONTH(M$3)-MONTH($F81))&lt;$G81,1,$I81),2),0))))</f>
        <v/>
      </c>
      <c r="N81" s="5">
        <f>IF($A81="","",IF($L81&lt;&gt;"","",IF($J81&lt;&gt;"Active",0,IF(AND((YEAR(N$3)-YEAR($F81))*12+MONTH(N$3)-MONTH($F81)&gt;=0,MOD((YEAR(N$3)-YEAR($F81))*12+MONTH(N$3)-MONTH($F81),$D81)=0),ROUND($E81*IF(EDATE($F81,(YEAR(N$3)-YEAR($F81))*12+MONTH(N$3)-MONTH($F81))&lt;$G81,1,$I81),2),0))))</f>
        <v/>
      </c>
      <c r="O81" s="5">
        <f>IF($A81="","",IF($L81&lt;&gt;"","",IF($J81&lt;&gt;"Active",0,IF(AND((YEAR(O$3)-YEAR($F81))*12+MONTH(O$3)-MONTH($F81)&gt;=0,MOD((YEAR(O$3)-YEAR($F81))*12+MONTH(O$3)-MONTH($F81),$D81)=0),ROUND($E81*IF(EDATE($F81,(YEAR(O$3)-YEAR($F81))*12+MONTH(O$3)-MONTH($F81))&lt;$G81,1,$I81),2),0))))</f>
        <v/>
      </c>
      <c r="P81" s="5">
        <f>IF($A81="","",IF($L81&lt;&gt;"","",IF($J81&lt;&gt;"Active",0,IF(AND((YEAR(P$3)-YEAR($F81))*12+MONTH(P$3)-MONTH($F81)&gt;=0,MOD((YEAR(P$3)-YEAR($F81))*12+MONTH(P$3)-MONTH($F81),$D81)=0),ROUND($E81*IF(EDATE($F81,(YEAR(P$3)-YEAR($F81))*12+MONTH(P$3)-MONTH($F81))&lt;$G81,1,$I81),2),0))))</f>
        <v/>
      </c>
      <c r="Q81" s="5">
        <f>IF($A81="","",IF($L81&lt;&gt;"","",IF($J81&lt;&gt;"Active",0,IF(AND((YEAR(Q$3)-YEAR($F81))*12+MONTH(Q$3)-MONTH($F81)&gt;=0,MOD((YEAR(Q$3)-YEAR($F81))*12+MONTH(Q$3)-MONTH($F81),$D81)=0),ROUND($E81*IF(EDATE($F81,(YEAR(Q$3)-YEAR($F81))*12+MONTH(Q$3)-MONTH($F81))&lt;$G81,1,$I81),2),0))))</f>
        <v/>
      </c>
      <c r="R81" s="5">
        <f>IF($A81="","",IF($L81&lt;&gt;"","",IF($J81&lt;&gt;"Active",0,IF(AND((YEAR(R$3)-YEAR($F81))*12+MONTH(R$3)-MONTH($F81)&gt;=0,MOD((YEAR(R$3)-YEAR($F81))*12+MONTH(R$3)-MONTH($F81),$D81)=0),ROUND($E81*IF(EDATE($F81,(YEAR(R$3)-YEAR($F81))*12+MONTH(R$3)-MONTH($F81))&lt;$G81,1,$I81),2),0))))</f>
        <v/>
      </c>
      <c r="S81" s="5">
        <f>IF($A81="","",IF($L81&lt;&gt;"","",IF($J81&lt;&gt;"Active",0,IF(AND((YEAR(S$3)-YEAR($F81))*12+MONTH(S$3)-MONTH($F81)&gt;=0,MOD((YEAR(S$3)-YEAR($F81))*12+MONTH(S$3)-MONTH($F81),$D81)=0),ROUND($E81*IF(EDATE($F81,(YEAR(S$3)-YEAR($F81))*12+MONTH(S$3)-MONTH($F81))&lt;$G81,1,$I81),2),0))))</f>
        <v/>
      </c>
      <c r="T81" s="5">
        <f>IF($A81="","",IF($L81&lt;&gt;"","",IF($J81&lt;&gt;"Active",0,IF(AND((YEAR(T$3)-YEAR($F81))*12+MONTH(T$3)-MONTH($F81)&gt;=0,MOD((YEAR(T$3)-YEAR($F81))*12+MONTH(T$3)-MONTH($F81),$D81)=0),ROUND($E81*IF(EDATE($F81,(YEAR(T$3)-YEAR($F81))*12+MONTH(T$3)-MONTH($F81))&lt;$G81,1,$I81),2),0))))</f>
        <v/>
      </c>
      <c r="U81" s="5">
        <f>IF($A81="","",IF($L81&lt;&gt;"","",IF($J81&lt;&gt;"Active",0,IF(AND((YEAR(U$3)-YEAR($F81))*12+MONTH(U$3)-MONTH($F81)&gt;=0,MOD((YEAR(U$3)-YEAR($F81))*12+MONTH(U$3)-MONTH($F81),$D81)=0),ROUND($E81*IF(EDATE($F81,(YEAR(U$3)-YEAR($F81))*12+MONTH(U$3)-MONTH($F81))&lt;$G81,1,$I81),2),0))))</f>
        <v/>
      </c>
      <c r="V81" s="5">
        <f>IF($A81="","",IF($L81&lt;&gt;"","",IF($J81&lt;&gt;"Active",0,IF(AND((YEAR(V$3)-YEAR($F81))*12+MONTH(V$3)-MONTH($F81)&gt;=0,MOD((YEAR(V$3)-YEAR($F81))*12+MONTH(V$3)-MONTH($F81),$D81)=0),ROUND($E81*IF(EDATE($F81,(YEAR(V$3)-YEAR($F81))*12+MONTH(V$3)-MONTH($F81))&lt;$G81,1,$I81),2),0))))</f>
        <v/>
      </c>
      <c r="W81" s="5">
        <f>IF($A81="","",IF($L81&lt;&gt;"","",IF($J81&lt;&gt;"Active",0,IF(AND((YEAR(W$3)-YEAR($F81))*12+MONTH(W$3)-MONTH($F81)&gt;=0,MOD((YEAR(W$3)-YEAR($F81))*12+MONTH(W$3)-MONTH($F81),$D81)=0),ROUND($E81*IF(EDATE($F81,(YEAR(W$3)-YEAR($F81))*12+MONTH(W$3)-MONTH($F81))&lt;$G81,1,$I81),2),0))))</f>
        <v/>
      </c>
      <c r="X81" s="5">
        <f>IF($A81="","",IF($L81&lt;&gt;"","",IF($J81&lt;&gt;"Active",0,IF(AND((YEAR(X$3)-YEAR($F81))*12+MONTH(X$3)-MONTH($F81)&gt;=0,MOD((YEAR(X$3)-YEAR($F81))*12+MONTH(X$3)-MONTH($F81),$D81)=0),ROUND($E81*IF(EDATE($F81,(YEAR(X$3)-YEAR($F81))*12+MONTH(X$3)-MONTH($F81))&lt;$G81,1,$I81),2),0))))</f>
        <v/>
      </c>
      <c r="Y81" s="5">
        <f>IF($A81="","",IF($L81&lt;&gt;"","",IF($J81&lt;&gt;"Active",0,$E81*SUMPRODUCT(--(((YEAR($M$3:$X$3)-YEAR($F81))*12+MONTH($M$3:$X$3)-MONTH($F81))&gt;=0),--(MOD((YEAR($M$3:$X$3)-YEAR($F81))*12+MONTH($M$3:$X$3)-MONTH($F81),$D81)=0)))))</f>
        <v/>
      </c>
      <c r="Z81" s="5">
        <f>IF(A81="","",IF(L81&lt;&gt;"","",SUM(M81:X81)))</f>
        <v/>
      </c>
      <c r="AA81" s="5">
        <f>IF(A81="","",IF(OR(Y81="",Z81=""),"",Y81-Z81))</f>
        <v/>
      </c>
    </row>
    <row r="82" ht="22" customHeight="1">
      <c r="A82" s="33" t="n"/>
      <c r="B82" s="34" t="n"/>
      <c r="C82" s="34" t="n"/>
      <c r="D82" s="35">
        <f>IF(A82="","",IFERROR(VLOOKUP(C82,Assumptions!$A$12:$B$16,2,FALSE),""))</f>
        <v/>
      </c>
      <c r="E82" s="36" t="n"/>
      <c r="F82" s="37" t="n"/>
      <c r="G82" s="37" t="n"/>
      <c r="H82" s="38" t="n"/>
      <c r="I82" s="39">
        <f>IF(A82="","",IF(H82="",Assumptions!$B$5,H82))</f>
        <v/>
      </c>
      <c r="J82" s="34" t="n"/>
      <c r="K82" s="40">
        <f>IF(A82="","",IF(OR(L82&lt;&gt;"",J82&lt;&gt;"Active"),"",IF(G82&lt;Assumptions!$B$2,"Renewal overdue"&amp;IF(I82&lt;Assumptions!$B$7,", low retention",""),IF(G82&lt;=Assumptions!$B$2+Assumptions!$B$6,"Renewal due soon"&amp;IF(I82&lt;Assumptions!$B$7,", low retention",""),IF(I82&lt;Assumptions!$B$7,"Low retention","")))))</f>
        <v/>
      </c>
      <c r="L82" s="40">
        <f>IF(A82="","",IF(Assumptions!$B$8&lt;&gt;"Ready","Review assumptions",IF(COUNTIF($A$5:$A$104,A82)&gt;1,"Duplicate contract ID",IF(OR(B82="",C82="",E82="",F82="",G82="",J82=""),"Missing required input",IF(D82="","Frequency not recognized",IF(OR(E82&lt;=0,AND(H82&lt;&gt;"",OR(H82&lt;0,H82&gt;1))),"Check amount or retention",IF(OR(F82&lt;Assumptions!$B$2,F82&gt;EOMONTH(Assumptions!$B$3,11)),"Next service date is outside allowed range","")))))))</f>
        <v/>
      </c>
      <c r="M82" s="5">
        <f>IF($A82="","",IF($L82&lt;&gt;"","",IF($J82&lt;&gt;"Active",0,IF(AND((YEAR(M$3)-YEAR($F82))*12+MONTH(M$3)-MONTH($F82)&gt;=0,MOD((YEAR(M$3)-YEAR($F82))*12+MONTH(M$3)-MONTH($F82),$D82)=0),ROUND($E82*IF(EDATE($F82,(YEAR(M$3)-YEAR($F82))*12+MONTH(M$3)-MONTH($F82))&lt;$G82,1,$I82),2),0))))</f>
        <v/>
      </c>
      <c r="N82" s="5">
        <f>IF($A82="","",IF($L82&lt;&gt;"","",IF($J82&lt;&gt;"Active",0,IF(AND((YEAR(N$3)-YEAR($F82))*12+MONTH(N$3)-MONTH($F82)&gt;=0,MOD((YEAR(N$3)-YEAR($F82))*12+MONTH(N$3)-MONTH($F82),$D82)=0),ROUND($E82*IF(EDATE($F82,(YEAR(N$3)-YEAR($F82))*12+MONTH(N$3)-MONTH($F82))&lt;$G82,1,$I82),2),0))))</f>
        <v/>
      </c>
      <c r="O82" s="5">
        <f>IF($A82="","",IF($L82&lt;&gt;"","",IF($J82&lt;&gt;"Active",0,IF(AND((YEAR(O$3)-YEAR($F82))*12+MONTH(O$3)-MONTH($F82)&gt;=0,MOD((YEAR(O$3)-YEAR($F82))*12+MONTH(O$3)-MONTH($F82),$D82)=0),ROUND($E82*IF(EDATE($F82,(YEAR(O$3)-YEAR($F82))*12+MONTH(O$3)-MONTH($F82))&lt;$G82,1,$I82),2),0))))</f>
        <v/>
      </c>
      <c r="P82" s="5">
        <f>IF($A82="","",IF($L82&lt;&gt;"","",IF($J82&lt;&gt;"Active",0,IF(AND((YEAR(P$3)-YEAR($F82))*12+MONTH(P$3)-MONTH($F82)&gt;=0,MOD((YEAR(P$3)-YEAR($F82))*12+MONTH(P$3)-MONTH($F82),$D82)=0),ROUND($E82*IF(EDATE($F82,(YEAR(P$3)-YEAR($F82))*12+MONTH(P$3)-MONTH($F82))&lt;$G82,1,$I82),2),0))))</f>
        <v/>
      </c>
      <c r="Q82" s="5">
        <f>IF($A82="","",IF($L82&lt;&gt;"","",IF($J82&lt;&gt;"Active",0,IF(AND((YEAR(Q$3)-YEAR($F82))*12+MONTH(Q$3)-MONTH($F82)&gt;=0,MOD((YEAR(Q$3)-YEAR($F82))*12+MONTH(Q$3)-MONTH($F82),$D82)=0),ROUND($E82*IF(EDATE($F82,(YEAR(Q$3)-YEAR($F82))*12+MONTH(Q$3)-MONTH($F82))&lt;$G82,1,$I82),2),0))))</f>
        <v/>
      </c>
      <c r="R82" s="5">
        <f>IF($A82="","",IF($L82&lt;&gt;"","",IF($J82&lt;&gt;"Active",0,IF(AND((YEAR(R$3)-YEAR($F82))*12+MONTH(R$3)-MONTH($F82)&gt;=0,MOD((YEAR(R$3)-YEAR($F82))*12+MONTH(R$3)-MONTH($F82),$D82)=0),ROUND($E82*IF(EDATE($F82,(YEAR(R$3)-YEAR($F82))*12+MONTH(R$3)-MONTH($F82))&lt;$G82,1,$I82),2),0))))</f>
        <v/>
      </c>
      <c r="S82" s="5">
        <f>IF($A82="","",IF($L82&lt;&gt;"","",IF($J82&lt;&gt;"Active",0,IF(AND((YEAR(S$3)-YEAR($F82))*12+MONTH(S$3)-MONTH($F82)&gt;=0,MOD((YEAR(S$3)-YEAR($F82))*12+MONTH(S$3)-MONTH($F82),$D82)=0),ROUND($E82*IF(EDATE($F82,(YEAR(S$3)-YEAR($F82))*12+MONTH(S$3)-MONTH($F82))&lt;$G82,1,$I82),2),0))))</f>
        <v/>
      </c>
      <c r="T82" s="5">
        <f>IF($A82="","",IF($L82&lt;&gt;"","",IF($J82&lt;&gt;"Active",0,IF(AND((YEAR(T$3)-YEAR($F82))*12+MONTH(T$3)-MONTH($F82)&gt;=0,MOD((YEAR(T$3)-YEAR($F82))*12+MONTH(T$3)-MONTH($F82),$D82)=0),ROUND($E82*IF(EDATE($F82,(YEAR(T$3)-YEAR($F82))*12+MONTH(T$3)-MONTH($F82))&lt;$G82,1,$I82),2),0))))</f>
        <v/>
      </c>
      <c r="U82" s="5">
        <f>IF($A82="","",IF($L82&lt;&gt;"","",IF($J82&lt;&gt;"Active",0,IF(AND((YEAR(U$3)-YEAR($F82))*12+MONTH(U$3)-MONTH($F82)&gt;=0,MOD((YEAR(U$3)-YEAR($F82))*12+MONTH(U$3)-MONTH($F82),$D82)=0),ROUND($E82*IF(EDATE($F82,(YEAR(U$3)-YEAR($F82))*12+MONTH(U$3)-MONTH($F82))&lt;$G82,1,$I82),2),0))))</f>
        <v/>
      </c>
      <c r="V82" s="5">
        <f>IF($A82="","",IF($L82&lt;&gt;"","",IF($J82&lt;&gt;"Active",0,IF(AND((YEAR(V$3)-YEAR($F82))*12+MONTH(V$3)-MONTH($F82)&gt;=0,MOD((YEAR(V$3)-YEAR($F82))*12+MONTH(V$3)-MONTH($F82),$D82)=0),ROUND($E82*IF(EDATE($F82,(YEAR(V$3)-YEAR($F82))*12+MONTH(V$3)-MONTH($F82))&lt;$G82,1,$I82),2),0))))</f>
        <v/>
      </c>
      <c r="W82" s="5">
        <f>IF($A82="","",IF($L82&lt;&gt;"","",IF($J82&lt;&gt;"Active",0,IF(AND((YEAR(W$3)-YEAR($F82))*12+MONTH(W$3)-MONTH($F82)&gt;=0,MOD((YEAR(W$3)-YEAR($F82))*12+MONTH(W$3)-MONTH($F82),$D82)=0),ROUND($E82*IF(EDATE($F82,(YEAR(W$3)-YEAR($F82))*12+MONTH(W$3)-MONTH($F82))&lt;$G82,1,$I82),2),0))))</f>
        <v/>
      </c>
      <c r="X82" s="5">
        <f>IF($A82="","",IF($L82&lt;&gt;"","",IF($J82&lt;&gt;"Active",0,IF(AND((YEAR(X$3)-YEAR($F82))*12+MONTH(X$3)-MONTH($F82)&gt;=0,MOD((YEAR(X$3)-YEAR($F82))*12+MONTH(X$3)-MONTH($F82),$D82)=0),ROUND($E82*IF(EDATE($F82,(YEAR(X$3)-YEAR($F82))*12+MONTH(X$3)-MONTH($F82))&lt;$G82,1,$I82),2),0))))</f>
        <v/>
      </c>
      <c r="Y82" s="5">
        <f>IF($A82="","",IF($L82&lt;&gt;"","",IF($J82&lt;&gt;"Active",0,$E82*SUMPRODUCT(--(((YEAR($M$3:$X$3)-YEAR($F82))*12+MONTH($M$3:$X$3)-MONTH($F82))&gt;=0),--(MOD((YEAR($M$3:$X$3)-YEAR($F82))*12+MONTH($M$3:$X$3)-MONTH($F82),$D82)=0)))))</f>
        <v/>
      </c>
      <c r="Z82" s="5">
        <f>IF(A82="","",IF(L82&lt;&gt;"","",SUM(M82:X82)))</f>
        <v/>
      </c>
      <c r="AA82" s="5">
        <f>IF(A82="","",IF(OR(Y82="",Z82=""),"",Y82-Z82))</f>
        <v/>
      </c>
    </row>
    <row r="83" ht="22" customHeight="1">
      <c r="A83" s="33" t="n"/>
      <c r="B83" s="34" t="n"/>
      <c r="C83" s="34" t="n"/>
      <c r="D83" s="35">
        <f>IF(A83="","",IFERROR(VLOOKUP(C83,Assumptions!$A$12:$B$16,2,FALSE),""))</f>
        <v/>
      </c>
      <c r="E83" s="36" t="n"/>
      <c r="F83" s="37" t="n"/>
      <c r="G83" s="37" t="n"/>
      <c r="H83" s="38" t="n"/>
      <c r="I83" s="39">
        <f>IF(A83="","",IF(H83="",Assumptions!$B$5,H83))</f>
        <v/>
      </c>
      <c r="J83" s="34" t="n"/>
      <c r="K83" s="40">
        <f>IF(A83="","",IF(OR(L83&lt;&gt;"",J83&lt;&gt;"Active"),"",IF(G83&lt;Assumptions!$B$2,"Renewal overdue"&amp;IF(I83&lt;Assumptions!$B$7,", low retention",""),IF(G83&lt;=Assumptions!$B$2+Assumptions!$B$6,"Renewal due soon"&amp;IF(I83&lt;Assumptions!$B$7,", low retention",""),IF(I83&lt;Assumptions!$B$7,"Low retention","")))))</f>
        <v/>
      </c>
      <c r="L83" s="40">
        <f>IF(A83="","",IF(Assumptions!$B$8&lt;&gt;"Ready","Review assumptions",IF(COUNTIF($A$5:$A$104,A83)&gt;1,"Duplicate contract ID",IF(OR(B83="",C83="",E83="",F83="",G83="",J83=""),"Missing required input",IF(D83="","Frequency not recognized",IF(OR(E83&lt;=0,AND(H83&lt;&gt;"",OR(H83&lt;0,H83&gt;1))),"Check amount or retention",IF(OR(F83&lt;Assumptions!$B$2,F83&gt;EOMONTH(Assumptions!$B$3,11)),"Next service date is outside allowed range","")))))))</f>
        <v/>
      </c>
      <c r="M83" s="5">
        <f>IF($A83="","",IF($L83&lt;&gt;"","",IF($J83&lt;&gt;"Active",0,IF(AND((YEAR(M$3)-YEAR($F83))*12+MONTH(M$3)-MONTH($F83)&gt;=0,MOD((YEAR(M$3)-YEAR($F83))*12+MONTH(M$3)-MONTH($F83),$D83)=0),ROUND($E83*IF(EDATE($F83,(YEAR(M$3)-YEAR($F83))*12+MONTH(M$3)-MONTH($F83))&lt;$G83,1,$I83),2),0))))</f>
        <v/>
      </c>
      <c r="N83" s="5">
        <f>IF($A83="","",IF($L83&lt;&gt;"","",IF($J83&lt;&gt;"Active",0,IF(AND((YEAR(N$3)-YEAR($F83))*12+MONTH(N$3)-MONTH($F83)&gt;=0,MOD((YEAR(N$3)-YEAR($F83))*12+MONTH(N$3)-MONTH($F83),$D83)=0),ROUND($E83*IF(EDATE($F83,(YEAR(N$3)-YEAR($F83))*12+MONTH(N$3)-MONTH($F83))&lt;$G83,1,$I83),2),0))))</f>
        <v/>
      </c>
      <c r="O83" s="5">
        <f>IF($A83="","",IF($L83&lt;&gt;"","",IF($J83&lt;&gt;"Active",0,IF(AND((YEAR(O$3)-YEAR($F83))*12+MONTH(O$3)-MONTH($F83)&gt;=0,MOD((YEAR(O$3)-YEAR($F83))*12+MONTH(O$3)-MONTH($F83),$D83)=0),ROUND($E83*IF(EDATE($F83,(YEAR(O$3)-YEAR($F83))*12+MONTH(O$3)-MONTH($F83))&lt;$G83,1,$I83),2),0))))</f>
        <v/>
      </c>
      <c r="P83" s="5">
        <f>IF($A83="","",IF($L83&lt;&gt;"","",IF($J83&lt;&gt;"Active",0,IF(AND((YEAR(P$3)-YEAR($F83))*12+MONTH(P$3)-MONTH($F83)&gt;=0,MOD((YEAR(P$3)-YEAR($F83))*12+MONTH(P$3)-MONTH($F83),$D83)=0),ROUND($E83*IF(EDATE($F83,(YEAR(P$3)-YEAR($F83))*12+MONTH(P$3)-MONTH($F83))&lt;$G83,1,$I83),2),0))))</f>
        <v/>
      </c>
      <c r="Q83" s="5">
        <f>IF($A83="","",IF($L83&lt;&gt;"","",IF($J83&lt;&gt;"Active",0,IF(AND((YEAR(Q$3)-YEAR($F83))*12+MONTH(Q$3)-MONTH($F83)&gt;=0,MOD((YEAR(Q$3)-YEAR($F83))*12+MONTH(Q$3)-MONTH($F83),$D83)=0),ROUND($E83*IF(EDATE($F83,(YEAR(Q$3)-YEAR($F83))*12+MONTH(Q$3)-MONTH($F83))&lt;$G83,1,$I83),2),0))))</f>
        <v/>
      </c>
      <c r="R83" s="5">
        <f>IF($A83="","",IF($L83&lt;&gt;"","",IF($J83&lt;&gt;"Active",0,IF(AND((YEAR(R$3)-YEAR($F83))*12+MONTH(R$3)-MONTH($F83)&gt;=0,MOD((YEAR(R$3)-YEAR($F83))*12+MONTH(R$3)-MONTH($F83),$D83)=0),ROUND($E83*IF(EDATE($F83,(YEAR(R$3)-YEAR($F83))*12+MONTH(R$3)-MONTH($F83))&lt;$G83,1,$I83),2),0))))</f>
        <v/>
      </c>
      <c r="S83" s="5">
        <f>IF($A83="","",IF($L83&lt;&gt;"","",IF($J83&lt;&gt;"Active",0,IF(AND((YEAR(S$3)-YEAR($F83))*12+MONTH(S$3)-MONTH($F83)&gt;=0,MOD((YEAR(S$3)-YEAR($F83))*12+MONTH(S$3)-MONTH($F83),$D83)=0),ROUND($E83*IF(EDATE($F83,(YEAR(S$3)-YEAR($F83))*12+MONTH(S$3)-MONTH($F83))&lt;$G83,1,$I83),2),0))))</f>
        <v/>
      </c>
      <c r="T83" s="5">
        <f>IF($A83="","",IF($L83&lt;&gt;"","",IF($J83&lt;&gt;"Active",0,IF(AND((YEAR(T$3)-YEAR($F83))*12+MONTH(T$3)-MONTH($F83)&gt;=0,MOD((YEAR(T$3)-YEAR($F83))*12+MONTH(T$3)-MONTH($F83),$D83)=0),ROUND($E83*IF(EDATE($F83,(YEAR(T$3)-YEAR($F83))*12+MONTH(T$3)-MONTH($F83))&lt;$G83,1,$I83),2),0))))</f>
        <v/>
      </c>
      <c r="U83" s="5">
        <f>IF($A83="","",IF($L83&lt;&gt;"","",IF($J83&lt;&gt;"Active",0,IF(AND((YEAR(U$3)-YEAR($F83))*12+MONTH(U$3)-MONTH($F83)&gt;=0,MOD((YEAR(U$3)-YEAR($F83))*12+MONTH(U$3)-MONTH($F83),$D83)=0),ROUND($E83*IF(EDATE($F83,(YEAR(U$3)-YEAR($F83))*12+MONTH(U$3)-MONTH($F83))&lt;$G83,1,$I83),2),0))))</f>
        <v/>
      </c>
      <c r="V83" s="5">
        <f>IF($A83="","",IF($L83&lt;&gt;"","",IF($J83&lt;&gt;"Active",0,IF(AND((YEAR(V$3)-YEAR($F83))*12+MONTH(V$3)-MONTH($F83)&gt;=0,MOD((YEAR(V$3)-YEAR($F83))*12+MONTH(V$3)-MONTH($F83),$D83)=0),ROUND($E83*IF(EDATE($F83,(YEAR(V$3)-YEAR($F83))*12+MONTH(V$3)-MONTH($F83))&lt;$G83,1,$I83),2),0))))</f>
        <v/>
      </c>
      <c r="W83" s="5">
        <f>IF($A83="","",IF($L83&lt;&gt;"","",IF($J83&lt;&gt;"Active",0,IF(AND((YEAR(W$3)-YEAR($F83))*12+MONTH(W$3)-MONTH($F83)&gt;=0,MOD((YEAR(W$3)-YEAR($F83))*12+MONTH(W$3)-MONTH($F83),$D83)=0),ROUND($E83*IF(EDATE($F83,(YEAR(W$3)-YEAR($F83))*12+MONTH(W$3)-MONTH($F83))&lt;$G83,1,$I83),2),0))))</f>
        <v/>
      </c>
      <c r="X83" s="5">
        <f>IF($A83="","",IF($L83&lt;&gt;"","",IF($J83&lt;&gt;"Active",0,IF(AND((YEAR(X$3)-YEAR($F83))*12+MONTH(X$3)-MONTH($F83)&gt;=0,MOD((YEAR(X$3)-YEAR($F83))*12+MONTH(X$3)-MONTH($F83),$D83)=0),ROUND($E83*IF(EDATE($F83,(YEAR(X$3)-YEAR($F83))*12+MONTH(X$3)-MONTH($F83))&lt;$G83,1,$I83),2),0))))</f>
        <v/>
      </c>
      <c r="Y83" s="5">
        <f>IF($A83="","",IF($L83&lt;&gt;"","",IF($J83&lt;&gt;"Active",0,$E83*SUMPRODUCT(--(((YEAR($M$3:$X$3)-YEAR($F83))*12+MONTH($M$3:$X$3)-MONTH($F83))&gt;=0),--(MOD((YEAR($M$3:$X$3)-YEAR($F83))*12+MONTH($M$3:$X$3)-MONTH($F83),$D83)=0)))))</f>
        <v/>
      </c>
      <c r="Z83" s="5">
        <f>IF(A83="","",IF(L83&lt;&gt;"","",SUM(M83:X83)))</f>
        <v/>
      </c>
      <c r="AA83" s="5">
        <f>IF(A83="","",IF(OR(Y83="",Z83=""),"",Y83-Z83))</f>
        <v/>
      </c>
    </row>
    <row r="84" ht="22" customHeight="1">
      <c r="A84" s="33" t="n"/>
      <c r="B84" s="34" t="n"/>
      <c r="C84" s="34" t="n"/>
      <c r="D84" s="35">
        <f>IF(A84="","",IFERROR(VLOOKUP(C84,Assumptions!$A$12:$B$16,2,FALSE),""))</f>
        <v/>
      </c>
      <c r="E84" s="36" t="n"/>
      <c r="F84" s="37" t="n"/>
      <c r="G84" s="37" t="n"/>
      <c r="H84" s="38" t="n"/>
      <c r="I84" s="39">
        <f>IF(A84="","",IF(H84="",Assumptions!$B$5,H84))</f>
        <v/>
      </c>
      <c r="J84" s="34" t="n"/>
      <c r="K84" s="40">
        <f>IF(A84="","",IF(OR(L84&lt;&gt;"",J84&lt;&gt;"Active"),"",IF(G84&lt;Assumptions!$B$2,"Renewal overdue"&amp;IF(I84&lt;Assumptions!$B$7,", low retention",""),IF(G84&lt;=Assumptions!$B$2+Assumptions!$B$6,"Renewal due soon"&amp;IF(I84&lt;Assumptions!$B$7,", low retention",""),IF(I84&lt;Assumptions!$B$7,"Low retention","")))))</f>
        <v/>
      </c>
      <c r="L84" s="40">
        <f>IF(A84="","",IF(Assumptions!$B$8&lt;&gt;"Ready","Review assumptions",IF(COUNTIF($A$5:$A$104,A84)&gt;1,"Duplicate contract ID",IF(OR(B84="",C84="",E84="",F84="",G84="",J84=""),"Missing required input",IF(D84="","Frequency not recognized",IF(OR(E84&lt;=0,AND(H84&lt;&gt;"",OR(H84&lt;0,H84&gt;1))),"Check amount or retention",IF(OR(F84&lt;Assumptions!$B$2,F84&gt;EOMONTH(Assumptions!$B$3,11)),"Next service date is outside allowed range","")))))))</f>
        <v/>
      </c>
      <c r="M84" s="5">
        <f>IF($A84="","",IF($L84&lt;&gt;"","",IF($J84&lt;&gt;"Active",0,IF(AND((YEAR(M$3)-YEAR($F84))*12+MONTH(M$3)-MONTH($F84)&gt;=0,MOD((YEAR(M$3)-YEAR($F84))*12+MONTH(M$3)-MONTH($F84),$D84)=0),ROUND($E84*IF(EDATE($F84,(YEAR(M$3)-YEAR($F84))*12+MONTH(M$3)-MONTH($F84))&lt;$G84,1,$I84),2),0))))</f>
        <v/>
      </c>
      <c r="N84" s="5">
        <f>IF($A84="","",IF($L84&lt;&gt;"","",IF($J84&lt;&gt;"Active",0,IF(AND((YEAR(N$3)-YEAR($F84))*12+MONTH(N$3)-MONTH($F84)&gt;=0,MOD((YEAR(N$3)-YEAR($F84))*12+MONTH(N$3)-MONTH($F84),$D84)=0),ROUND($E84*IF(EDATE($F84,(YEAR(N$3)-YEAR($F84))*12+MONTH(N$3)-MONTH($F84))&lt;$G84,1,$I84),2),0))))</f>
        <v/>
      </c>
      <c r="O84" s="5">
        <f>IF($A84="","",IF($L84&lt;&gt;"","",IF($J84&lt;&gt;"Active",0,IF(AND((YEAR(O$3)-YEAR($F84))*12+MONTH(O$3)-MONTH($F84)&gt;=0,MOD((YEAR(O$3)-YEAR($F84))*12+MONTH(O$3)-MONTH($F84),$D84)=0),ROUND($E84*IF(EDATE($F84,(YEAR(O$3)-YEAR($F84))*12+MONTH(O$3)-MONTH($F84))&lt;$G84,1,$I84),2),0))))</f>
        <v/>
      </c>
      <c r="P84" s="5">
        <f>IF($A84="","",IF($L84&lt;&gt;"","",IF($J84&lt;&gt;"Active",0,IF(AND((YEAR(P$3)-YEAR($F84))*12+MONTH(P$3)-MONTH($F84)&gt;=0,MOD((YEAR(P$3)-YEAR($F84))*12+MONTH(P$3)-MONTH($F84),$D84)=0),ROUND($E84*IF(EDATE($F84,(YEAR(P$3)-YEAR($F84))*12+MONTH(P$3)-MONTH($F84))&lt;$G84,1,$I84),2),0))))</f>
        <v/>
      </c>
      <c r="Q84" s="5">
        <f>IF($A84="","",IF($L84&lt;&gt;"","",IF($J84&lt;&gt;"Active",0,IF(AND((YEAR(Q$3)-YEAR($F84))*12+MONTH(Q$3)-MONTH($F84)&gt;=0,MOD((YEAR(Q$3)-YEAR($F84))*12+MONTH(Q$3)-MONTH($F84),$D84)=0),ROUND($E84*IF(EDATE($F84,(YEAR(Q$3)-YEAR($F84))*12+MONTH(Q$3)-MONTH($F84))&lt;$G84,1,$I84),2),0))))</f>
        <v/>
      </c>
      <c r="R84" s="5">
        <f>IF($A84="","",IF($L84&lt;&gt;"","",IF($J84&lt;&gt;"Active",0,IF(AND((YEAR(R$3)-YEAR($F84))*12+MONTH(R$3)-MONTH($F84)&gt;=0,MOD((YEAR(R$3)-YEAR($F84))*12+MONTH(R$3)-MONTH($F84),$D84)=0),ROUND($E84*IF(EDATE($F84,(YEAR(R$3)-YEAR($F84))*12+MONTH(R$3)-MONTH($F84))&lt;$G84,1,$I84),2),0))))</f>
        <v/>
      </c>
      <c r="S84" s="5">
        <f>IF($A84="","",IF($L84&lt;&gt;"","",IF($J84&lt;&gt;"Active",0,IF(AND((YEAR(S$3)-YEAR($F84))*12+MONTH(S$3)-MONTH($F84)&gt;=0,MOD((YEAR(S$3)-YEAR($F84))*12+MONTH(S$3)-MONTH($F84),$D84)=0),ROUND($E84*IF(EDATE($F84,(YEAR(S$3)-YEAR($F84))*12+MONTH(S$3)-MONTH($F84))&lt;$G84,1,$I84),2),0))))</f>
        <v/>
      </c>
      <c r="T84" s="5">
        <f>IF($A84="","",IF($L84&lt;&gt;"","",IF($J84&lt;&gt;"Active",0,IF(AND((YEAR(T$3)-YEAR($F84))*12+MONTH(T$3)-MONTH($F84)&gt;=0,MOD((YEAR(T$3)-YEAR($F84))*12+MONTH(T$3)-MONTH($F84),$D84)=0),ROUND($E84*IF(EDATE($F84,(YEAR(T$3)-YEAR($F84))*12+MONTH(T$3)-MONTH($F84))&lt;$G84,1,$I84),2),0))))</f>
        <v/>
      </c>
      <c r="U84" s="5">
        <f>IF($A84="","",IF($L84&lt;&gt;"","",IF($J84&lt;&gt;"Active",0,IF(AND((YEAR(U$3)-YEAR($F84))*12+MONTH(U$3)-MONTH($F84)&gt;=0,MOD((YEAR(U$3)-YEAR($F84))*12+MONTH(U$3)-MONTH($F84),$D84)=0),ROUND($E84*IF(EDATE($F84,(YEAR(U$3)-YEAR($F84))*12+MONTH(U$3)-MONTH($F84))&lt;$G84,1,$I84),2),0))))</f>
        <v/>
      </c>
      <c r="V84" s="5">
        <f>IF($A84="","",IF($L84&lt;&gt;"","",IF($J84&lt;&gt;"Active",0,IF(AND((YEAR(V$3)-YEAR($F84))*12+MONTH(V$3)-MONTH($F84)&gt;=0,MOD((YEAR(V$3)-YEAR($F84))*12+MONTH(V$3)-MONTH($F84),$D84)=0),ROUND($E84*IF(EDATE($F84,(YEAR(V$3)-YEAR($F84))*12+MONTH(V$3)-MONTH($F84))&lt;$G84,1,$I84),2),0))))</f>
        <v/>
      </c>
      <c r="W84" s="5">
        <f>IF($A84="","",IF($L84&lt;&gt;"","",IF($J84&lt;&gt;"Active",0,IF(AND((YEAR(W$3)-YEAR($F84))*12+MONTH(W$3)-MONTH($F84)&gt;=0,MOD((YEAR(W$3)-YEAR($F84))*12+MONTH(W$3)-MONTH($F84),$D84)=0),ROUND($E84*IF(EDATE($F84,(YEAR(W$3)-YEAR($F84))*12+MONTH(W$3)-MONTH($F84))&lt;$G84,1,$I84),2),0))))</f>
        <v/>
      </c>
      <c r="X84" s="5">
        <f>IF($A84="","",IF($L84&lt;&gt;"","",IF($J84&lt;&gt;"Active",0,IF(AND((YEAR(X$3)-YEAR($F84))*12+MONTH(X$3)-MONTH($F84)&gt;=0,MOD((YEAR(X$3)-YEAR($F84))*12+MONTH(X$3)-MONTH($F84),$D84)=0),ROUND($E84*IF(EDATE($F84,(YEAR(X$3)-YEAR($F84))*12+MONTH(X$3)-MONTH($F84))&lt;$G84,1,$I84),2),0))))</f>
        <v/>
      </c>
      <c r="Y84" s="5">
        <f>IF($A84="","",IF($L84&lt;&gt;"","",IF($J84&lt;&gt;"Active",0,$E84*SUMPRODUCT(--(((YEAR($M$3:$X$3)-YEAR($F84))*12+MONTH($M$3:$X$3)-MONTH($F84))&gt;=0),--(MOD((YEAR($M$3:$X$3)-YEAR($F84))*12+MONTH($M$3:$X$3)-MONTH($F84),$D84)=0)))))</f>
        <v/>
      </c>
      <c r="Z84" s="5">
        <f>IF(A84="","",IF(L84&lt;&gt;"","",SUM(M84:X84)))</f>
        <v/>
      </c>
      <c r="AA84" s="5">
        <f>IF(A84="","",IF(OR(Y84="",Z84=""),"",Y84-Z84))</f>
        <v/>
      </c>
    </row>
    <row r="85" ht="22" customHeight="1">
      <c r="A85" s="33" t="n"/>
      <c r="B85" s="34" t="n"/>
      <c r="C85" s="34" t="n"/>
      <c r="D85" s="35">
        <f>IF(A85="","",IFERROR(VLOOKUP(C85,Assumptions!$A$12:$B$16,2,FALSE),""))</f>
        <v/>
      </c>
      <c r="E85" s="36" t="n"/>
      <c r="F85" s="37" t="n"/>
      <c r="G85" s="37" t="n"/>
      <c r="H85" s="38" t="n"/>
      <c r="I85" s="39">
        <f>IF(A85="","",IF(H85="",Assumptions!$B$5,H85))</f>
        <v/>
      </c>
      <c r="J85" s="34" t="n"/>
      <c r="K85" s="40">
        <f>IF(A85="","",IF(OR(L85&lt;&gt;"",J85&lt;&gt;"Active"),"",IF(G85&lt;Assumptions!$B$2,"Renewal overdue"&amp;IF(I85&lt;Assumptions!$B$7,", low retention",""),IF(G85&lt;=Assumptions!$B$2+Assumptions!$B$6,"Renewal due soon"&amp;IF(I85&lt;Assumptions!$B$7,", low retention",""),IF(I85&lt;Assumptions!$B$7,"Low retention","")))))</f>
        <v/>
      </c>
      <c r="L85" s="40">
        <f>IF(A85="","",IF(Assumptions!$B$8&lt;&gt;"Ready","Review assumptions",IF(COUNTIF($A$5:$A$104,A85)&gt;1,"Duplicate contract ID",IF(OR(B85="",C85="",E85="",F85="",G85="",J85=""),"Missing required input",IF(D85="","Frequency not recognized",IF(OR(E85&lt;=0,AND(H85&lt;&gt;"",OR(H85&lt;0,H85&gt;1))),"Check amount or retention",IF(OR(F85&lt;Assumptions!$B$2,F85&gt;EOMONTH(Assumptions!$B$3,11)),"Next service date is outside allowed range","")))))))</f>
        <v/>
      </c>
      <c r="M85" s="5">
        <f>IF($A85="","",IF($L85&lt;&gt;"","",IF($J85&lt;&gt;"Active",0,IF(AND((YEAR(M$3)-YEAR($F85))*12+MONTH(M$3)-MONTH($F85)&gt;=0,MOD((YEAR(M$3)-YEAR($F85))*12+MONTH(M$3)-MONTH($F85),$D85)=0),ROUND($E85*IF(EDATE($F85,(YEAR(M$3)-YEAR($F85))*12+MONTH(M$3)-MONTH($F85))&lt;$G85,1,$I85),2),0))))</f>
        <v/>
      </c>
      <c r="N85" s="5">
        <f>IF($A85="","",IF($L85&lt;&gt;"","",IF($J85&lt;&gt;"Active",0,IF(AND((YEAR(N$3)-YEAR($F85))*12+MONTH(N$3)-MONTH($F85)&gt;=0,MOD((YEAR(N$3)-YEAR($F85))*12+MONTH(N$3)-MONTH($F85),$D85)=0),ROUND($E85*IF(EDATE($F85,(YEAR(N$3)-YEAR($F85))*12+MONTH(N$3)-MONTH($F85))&lt;$G85,1,$I85),2),0))))</f>
        <v/>
      </c>
      <c r="O85" s="5">
        <f>IF($A85="","",IF($L85&lt;&gt;"","",IF($J85&lt;&gt;"Active",0,IF(AND((YEAR(O$3)-YEAR($F85))*12+MONTH(O$3)-MONTH($F85)&gt;=0,MOD((YEAR(O$3)-YEAR($F85))*12+MONTH(O$3)-MONTH($F85),$D85)=0),ROUND($E85*IF(EDATE($F85,(YEAR(O$3)-YEAR($F85))*12+MONTH(O$3)-MONTH($F85))&lt;$G85,1,$I85),2),0))))</f>
        <v/>
      </c>
      <c r="P85" s="5">
        <f>IF($A85="","",IF($L85&lt;&gt;"","",IF($J85&lt;&gt;"Active",0,IF(AND((YEAR(P$3)-YEAR($F85))*12+MONTH(P$3)-MONTH($F85)&gt;=0,MOD((YEAR(P$3)-YEAR($F85))*12+MONTH(P$3)-MONTH($F85),$D85)=0),ROUND($E85*IF(EDATE($F85,(YEAR(P$3)-YEAR($F85))*12+MONTH(P$3)-MONTH($F85))&lt;$G85,1,$I85),2),0))))</f>
        <v/>
      </c>
      <c r="Q85" s="5">
        <f>IF($A85="","",IF($L85&lt;&gt;"","",IF($J85&lt;&gt;"Active",0,IF(AND((YEAR(Q$3)-YEAR($F85))*12+MONTH(Q$3)-MONTH($F85)&gt;=0,MOD((YEAR(Q$3)-YEAR($F85))*12+MONTH(Q$3)-MONTH($F85),$D85)=0),ROUND($E85*IF(EDATE($F85,(YEAR(Q$3)-YEAR($F85))*12+MONTH(Q$3)-MONTH($F85))&lt;$G85,1,$I85),2),0))))</f>
        <v/>
      </c>
      <c r="R85" s="5">
        <f>IF($A85="","",IF($L85&lt;&gt;"","",IF($J85&lt;&gt;"Active",0,IF(AND((YEAR(R$3)-YEAR($F85))*12+MONTH(R$3)-MONTH($F85)&gt;=0,MOD((YEAR(R$3)-YEAR($F85))*12+MONTH(R$3)-MONTH($F85),$D85)=0),ROUND($E85*IF(EDATE($F85,(YEAR(R$3)-YEAR($F85))*12+MONTH(R$3)-MONTH($F85))&lt;$G85,1,$I85),2),0))))</f>
        <v/>
      </c>
      <c r="S85" s="5">
        <f>IF($A85="","",IF($L85&lt;&gt;"","",IF($J85&lt;&gt;"Active",0,IF(AND((YEAR(S$3)-YEAR($F85))*12+MONTH(S$3)-MONTH($F85)&gt;=0,MOD((YEAR(S$3)-YEAR($F85))*12+MONTH(S$3)-MONTH($F85),$D85)=0),ROUND($E85*IF(EDATE($F85,(YEAR(S$3)-YEAR($F85))*12+MONTH(S$3)-MONTH($F85))&lt;$G85,1,$I85),2),0))))</f>
        <v/>
      </c>
      <c r="T85" s="5">
        <f>IF($A85="","",IF($L85&lt;&gt;"","",IF($J85&lt;&gt;"Active",0,IF(AND((YEAR(T$3)-YEAR($F85))*12+MONTH(T$3)-MONTH($F85)&gt;=0,MOD((YEAR(T$3)-YEAR($F85))*12+MONTH(T$3)-MONTH($F85),$D85)=0),ROUND($E85*IF(EDATE($F85,(YEAR(T$3)-YEAR($F85))*12+MONTH(T$3)-MONTH($F85))&lt;$G85,1,$I85),2),0))))</f>
        <v/>
      </c>
      <c r="U85" s="5">
        <f>IF($A85="","",IF($L85&lt;&gt;"","",IF($J85&lt;&gt;"Active",0,IF(AND((YEAR(U$3)-YEAR($F85))*12+MONTH(U$3)-MONTH($F85)&gt;=0,MOD((YEAR(U$3)-YEAR($F85))*12+MONTH(U$3)-MONTH($F85),$D85)=0),ROUND($E85*IF(EDATE($F85,(YEAR(U$3)-YEAR($F85))*12+MONTH(U$3)-MONTH($F85))&lt;$G85,1,$I85),2),0))))</f>
        <v/>
      </c>
      <c r="V85" s="5">
        <f>IF($A85="","",IF($L85&lt;&gt;"","",IF($J85&lt;&gt;"Active",0,IF(AND((YEAR(V$3)-YEAR($F85))*12+MONTH(V$3)-MONTH($F85)&gt;=0,MOD((YEAR(V$3)-YEAR($F85))*12+MONTH(V$3)-MONTH($F85),$D85)=0),ROUND($E85*IF(EDATE($F85,(YEAR(V$3)-YEAR($F85))*12+MONTH(V$3)-MONTH($F85))&lt;$G85,1,$I85),2),0))))</f>
        <v/>
      </c>
      <c r="W85" s="5">
        <f>IF($A85="","",IF($L85&lt;&gt;"","",IF($J85&lt;&gt;"Active",0,IF(AND((YEAR(W$3)-YEAR($F85))*12+MONTH(W$3)-MONTH($F85)&gt;=0,MOD((YEAR(W$3)-YEAR($F85))*12+MONTH(W$3)-MONTH($F85),$D85)=0),ROUND($E85*IF(EDATE($F85,(YEAR(W$3)-YEAR($F85))*12+MONTH(W$3)-MONTH($F85))&lt;$G85,1,$I85),2),0))))</f>
        <v/>
      </c>
      <c r="X85" s="5">
        <f>IF($A85="","",IF($L85&lt;&gt;"","",IF($J85&lt;&gt;"Active",0,IF(AND((YEAR(X$3)-YEAR($F85))*12+MONTH(X$3)-MONTH($F85)&gt;=0,MOD((YEAR(X$3)-YEAR($F85))*12+MONTH(X$3)-MONTH($F85),$D85)=0),ROUND($E85*IF(EDATE($F85,(YEAR(X$3)-YEAR($F85))*12+MONTH(X$3)-MONTH($F85))&lt;$G85,1,$I85),2),0))))</f>
        <v/>
      </c>
      <c r="Y85" s="5">
        <f>IF($A85="","",IF($L85&lt;&gt;"","",IF($J85&lt;&gt;"Active",0,$E85*SUMPRODUCT(--(((YEAR($M$3:$X$3)-YEAR($F85))*12+MONTH($M$3:$X$3)-MONTH($F85))&gt;=0),--(MOD((YEAR($M$3:$X$3)-YEAR($F85))*12+MONTH($M$3:$X$3)-MONTH($F85),$D85)=0)))))</f>
        <v/>
      </c>
      <c r="Z85" s="5">
        <f>IF(A85="","",IF(L85&lt;&gt;"","",SUM(M85:X85)))</f>
        <v/>
      </c>
      <c r="AA85" s="5">
        <f>IF(A85="","",IF(OR(Y85="",Z85=""),"",Y85-Z85))</f>
        <v/>
      </c>
    </row>
    <row r="86" ht="22" customHeight="1">
      <c r="A86" s="33" t="n"/>
      <c r="B86" s="34" t="n"/>
      <c r="C86" s="34" t="n"/>
      <c r="D86" s="35">
        <f>IF(A86="","",IFERROR(VLOOKUP(C86,Assumptions!$A$12:$B$16,2,FALSE),""))</f>
        <v/>
      </c>
      <c r="E86" s="36" t="n"/>
      <c r="F86" s="37" t="n"/>
      <c r="G86" s="37" t="n"/>
      <c r="H86" s="38" t="n"/>
      <c r="I86" s="39">
        <f>IF(A86="","",IF(H86="",Assumptions!$B$5,H86))</f>
        <v/>
      </c>
      <c r="J86" s="34" t="n"/>
      <c r="K86" s="40">
        <f>IF(A86="","",IF(OR(L86&lt;&gt;"",J86&lt;&gt;"Active"),"",IF(G86&lt;Assumptions!$B$2,"Renewal overdue"&amp;IF(I86&lt;Assumptions!$B$7,", low retention",""),IF(G86&lt;=Assumptions!$B$2+Assumptions!$B$6,"Renewal due soon"&amp;IF(I86&lt;Assumptions!$B$7,", low retention",""),IF(I86&lt;Assumptions!$B$7,"Low retention","")))))</f>
        <v/>
      </c>
      <c r="L86" s="40">
        <f>IF(A86="","",IF(Assumptions!$B$8&lt;&gt;"Ready","Review assumptions",IF(COUNTIF($A$5:$A$104,A86)&gt;1,"Duplicate contract ID",IF(OR(B86="",C86="",E86="",F86="",G86="",J86=""),"Missing required input",IF(D86="","Frequency not recognized",IF(OR(E86&lt;=0,AND(H86&lt;&gt;"",OR(H86&lt;0,H86&gt;1))),"Check amount or retention",IF(OR(F86&lt;Assumptions!$B$2,F86&gt;EOMONTH(Assumptions!$B$3,11)),"Next service date is outside allowed range","")))))))</f>
        <v/>
      </c>
      <c r="M86" s="5">
        <f>IF($A86="","",IF($L86&lt;&gt;"","",IF($J86&lt;&gt;"Active",0,IF(AND((YEAR(M$3)-YEAR($F86))*12+MONTH(M$3)-MONTH($F86)&gt;=0,MOD((YEAR(M$3)-YEAR($F86))*12+MONTH(M$3)-MONTH($F86),$D86)=0),ROUND($E86*IF(EDATE($F86,(YEAR(M$3)-YEAR($F86))*12+MONTH(M$3)-MONTH($F86))&lt;$G86,1,$I86),2),0))))</f>
        <v/>
      </c>
      <c r="N86" s="5">
        <f>IF($A86="","",IF($L86&lt;&gt;"","",IF($J86&lt;&gt;"Active",0,IF(AND((YEAR(N$3)-YEAR($F86))*12+MONTH(N$3)-MONTH($F86)&gt;=0,MOD((YEAR(N$3)-YEAR($F86))*12+MONTH(N$3)-MONTH($F86),$D86)=0),ROUND($E86*IF(EDATE($F86,(YEAR(N$3)-YEAR($F86))*12+MONTH(N$3)-MONTH($F86))&lt;$G86,1,$I86),2),0))))</f>
        <v/>
      </c>
      <c r="O86" s="5">
        <f>IF($A86="","",IF($L86&lt;&gt;"","",IF($J86&lt;&gt;"Active",0,IF(AND((YEAR(O$3)-YEAR($F86))*12+MONTH(O$3)-MONTH($F86)&gt;=0,MOD((YEAR(O$3)-YEAR($F86))*12+MONTH(O$3)-MONTH($F86),$D86)=0),ROUND($E86*IF(EDATE($F86,(YEAR(O$3)-YEAR($F86))*12+MONTH(O$3)-MONTH($F86))&lt;$G86,1,$I86),2),0))))</f>
        <v/>
      </c>
      <c r="P86" s="5">
        <f>IF($A86="","",IF($L86&lt;&gt;"","",IF($J86&lt;&gt;"Active",0,IF(AND((YEAR(P$3)-YEAR($F86))*12+MONTH(P$3)-MONTH($F86)&gt;=0,MOD((YEAR(P$3)-YEAR($F86))*12+MONTH(P$3)-MONTH($F86),$D86)=0),ROUND($E86*IF(EDATE($F86,(YEAR(P$3)-YEAR($F86))*12+MONTH(P$3)-MONTH($F86))&lt;$G86,1,$I86),2),0))))</f>
        <v/>
      </c>
      <c r="Q86" s="5">
        <f>IF($A86="","",IF($L86&lt;&gt;"","",IF($J86&lt;&gt;"Active",0,IF(AND((YEAR(Q$3)-YEAR($F86))*12+MONTH(Q$3)-MONTH($F86)&gt;=0,MOD((YEAR(Q$3)-YEAR($F86))*12+MONTH(Q$3)-MONTH($F86),$D86)=0),ROUND($E86*IF(EDATE($F86,(YEAR(Q$3)-YEAR($F86))*12+MONTH(Q$3)-MONTH($F86))&lt;$G86,1,$I86),2),0))))</f>
        <v/>
      </c>
      <c r="R86" s="5">
        <f>IF($A86="","",IF($L86&lt;&gt;"","",IF($J86&lt;&gt;"Active",0,IF(AND((YEAR(R$3)-YEAR($F86))*12+MONTH(R$3)-MONTH($F86)&gt;=0,MOD((YEAR(R$3)-YEAR($F86))*12+MONTH(R$3)-MONTH($F86),$D86)=0),ROUND($E86*IF(EDATE($F86,(YEAR(R$3)-YEAR($F86))*12+MONTH(R$3)-MONTH($F86))&lt;$G86,1,$I86),2),0))))</f>
        <v/>
      </c>
      <c r="S86" s="5">
        <f>IF($A86="","",IF($L86&lt;&gt;"","",IF($J86&lt;&gt;"Active",0,IF(AND((YEAR(S$3)-YEAR($F86))*12+MONTH(S$3)-MONTH($F86)&gt;=0,MOD((YEAR(S$3)-YEAR($F86))*12+MONTH(S$3)-MONTH($F86),$D86)=0),ROUND($E86*IF(EDATE($F86,(YEAR(S$3)-YEAR($F86))*12+MONTH(S$3)-MONTH($F86))&lt;$G86,1,$I86),2),0))))</f>
        <v/>
      </c>
      <c r="T86" s="5">
        <f>IF($A86="","",IF($L86&lt;&gt;"","",IF($J86&lt;&gt;"Active",0,IF(AND((YEAR(T$3)-YEAR($F86))*12+MONTH(T$3)-MONTH($F86)&gt;=0,MOD((YEAR(T$3)-YEAR($F86))*12+MONTH(T$3)-MONTH($F86),$D86)=0),ROUND($E86*IF(EDATE($F86,(YEAR(T$3)-YEAR($F86))*12+MONTH(T$3)-MONTH($F86))&lt;$G86,1,$I86),2),0))))</f>
        <v/>
      </c>
      <c r="U86" s="5">
        <f>IF($A86="","",IF($L86&lt;&gt;"","",IF($J86&lt;&gt;"Active",0,IF(AND((YEAR(U$3)-YEAR($F86))*12+MONTH(U$3)-MONTH($F86)&gt;=0,MOD((YEAR(U$3)-YEAR($F86))*12+MONTH(U$3)-MONTH($F86),$D86)=0),ROUND($E86*IF(EDATE($F86,(YEAR(U$3)-YEAR($F86))*12+MONTH(U$3)-MONTH($F86))&lt;$G86,1,$I86),2),0))))</f>
        <v/>
      </c>
      <c r="V86" s="5">
        <f>IF($A86="","",IF($L86&lt;&gt;"","",IF($J86&lt;&gt;"Active",0,IF(AND((YEAR(V$3)-YEAR($F86))*12+MONTH(V$3)-MONTH($F86)&gt;=0,MOD((YEAR(V$3)-YEAR($F86))*12+MONTH(V$3)-MONTH($F86),$D86)=0),ROUND($E86*IF(EDATE($F86,(YEAR(V$3)-YEAR($F86))*12+MONTH(V$3)-MONTH($F86))&lt;$G86,1,$I86),2),0))))</f>
        <v/>
      </c>
      <c r="W86" s="5">
        <f>IF($A86="","",IF($L86&lt;&gt;"","",IF($J86&lt;&gt;"Active",0,IF(AND((YEAR(W$3)-YEAR($F86))*12+MONTH(W$3)-MONTH($F86)&gt;=0,MOD((YEAR(W$3)-YEAR($F86))*12+MONTH(W$3)-MONTH($F86),$D86)=0),ROUND($E86*IF(EDATE($F86,(YEAR(W$3)-YEAR($F86))*12+MONTH(W$3)-MONTH($F86))&lt;$G86,1,$I86),2),0))))</f>
        <v/>
      </c>
      <c r="X86" s="5">
        <f>IF($A86="","",IF($L86&lt;&gt;"","",IF($J86&lt;&gt;"Active",0,IF(AND((YEAR(X$3)-YEAR($F86))*12+MONTH(X$3)-MONTH($F86)&gt;=0,MOD((YEAR(X$3)-YEAR($F86))*12+MONTH(X$3)-MONTH($F86),$D86)=0),ROUND($E86*IF(EDATE($F86,(YEAR(X$3)-YEAR($F86))*12+MONTH(X$3)-MONTH($F86))&lt;$G86,1,$I86),2),0))))</f>
        <v/>
      </c>
      <c r="Y86" s="5">
        <f>IF($A86="","",IF($L86&lt;&gt;"","",IF($J86&lt;&gt;"Active",0,$E86*SUMPRODUCT(--(((YEAR($M$3:$X$3)-YEAR($F86))*12+MONTH($M$3:$X$3)-MONTH($F86))&gt;=0),--(MOD((YEAR($M$3:$X$3)-YEAR($F86))*12+MONTH($M$3:$X$3)-MONTH($F86),$D86)=0)))))</f>
        <v/>
      </c>
      <c r="Z86" s="5">
        <f>IF(A86="","",IF(L86&lt;&gt;"","",SUM(M86:X86)))</f>
        <v/>
      </c>
      <c r="AA86" s="5">
        <f>IF(A86="","",IF(OR(Y86="",Z86=""),"",Y86-Z86))</f>
        <v/>
      </c>
    </row>
    <row r="87" ht="22" customHeight="1">
      <c r="A87" s="33" t="n"/>
      <c r="B87" s="34" t="n"/>
      <c r="C87" s="34" t="n"/>
      <c r="D87" s="35">
        <f>IF(A87="","",IFERROR(VLOOKUP(C87,Assumptions!$A$12:$B$16,2,FALSE),""))</f>
        <v/>
      </c>
      <c r="E87" s="36" t="n"/>
      <c r="F87" s="37" t="n"/>
      <c r="G87" s="37" t="n"/>
      <c r="H87" s="38" t="n"/>
      <c r="I87" s="39">
        <f>IF(A87="","",IF(H87="",Assumptions!$B$5,H87))</f>
        <v/>
      </c>
      <c r="J87" s="34" t="n"/>
      <c r="K87" s="40">
        <f>IF(A87="","",IF(OR(L87&lt;&gt;"",J87&lt;&gt;"Active"),"",IF(G87&lt;Assumptions!$B$2,"Renewal overdue"&amp;IF(I87&lt;Assumptions!$B$7,", low retention",""),IF(G87&lt;=Assumptions!$B$2+Assumptions!$B$6,"Renewal due soon"&amp;IF(I87&lt;Assumptions!$B$7,", low retention",""),IF(I87&lt;Assumptions!$B$7,"Low retention","")))))</f>
        <v/>
      </c>
      <c r="L87" s="40">
        <f>IF(A87="","",IF(Assumptions!$B$8&lt;&gt;"Ready","Review assumptions",IF(COUNTIF($A$5:$A$104,A87)&gt;1,"Duplicate contract ID",IF(OR(B87="",C87="",E87="",F87="",G87="",J87=""),"Missing required input",IF(D87="","Frequency not recognized",IF(OR(E87&lt;=0,AND(H87&lt;&gt;"",OR(H87&lt;0,H87&gt;1))),"Check amount or retention",IF(OR(F87&lt;Assumptions!$B$2,F87&gt;EOMONTH(Assumptions!$B$3,11)),"Next service date is outside allowed range","")))))))</f>
        <v/>
      </c>
      <c r="M87" s="5">
        <f>IF($A87="","",IF($L87&lt;&gt;"","",IF($J87&lt;&gt;"Active",0,IF(AND((YEAR(M$3)-YEAR($F87))*12+MONTH(M$3)-MONTH($F87)&gt;=0,MOD((YEAR(M$3)-YEAR($F87))*12+MONTH(M$3)-MONTH($F87),$D87)=0),ROUND($E87*IF(EDATE($F87,(YEAR(M$3)-YEAR($F87))*12+MONTH(M$3)-MONTH($F87))&lt;$G87,1,$I87),2),0))))</f>
        <v/>
      </c>
      <c r="N87" s="5">
        <f>IF($A87="","",IF($L87&lt;&gt;"","",IF($J87&lt;&gt;"Active",0,IF(AND((YEAR(N$3)-YEAR($F87))*12+MONTH(N$3)-MONTH($F87)&gt;=0,MOD((YEAR(N$3)-YEAR($F87))*12+MONTH(N$3)-MONTH($F87),$D87)=0),ROUND($E87*IF(EDATE($F87,(YEAR(N$3)-YEAR($F87))*12+MONTH(N$3)-MONTH($F87))&lt;$G87,1,$I87),2),0))))</f>
        <v/>
      </c>
      <c r="O87" s="5">
        <f>IF($A87="","",IF($L87&lt;&gt;"","",IF($J87&lt;&gt;"Active",0,IF(AND((YEAR(O$3)-YEAR($F87))*12+MONTH(O$3)-MONTH($F87)&gt;=0,MOD((YEAR(O$3)-YEAR($F87))*12+MONTH(O$3)-MONTH($F87),$D87)=0),ROUND($E87*IF(EDATE($F87,(YEAR(O$3)-YEAR($F87))*12+MONTH(O$3)-MONTH($F87))&lt;$G87,1,$I87),2),0))))</f>
        <v/>
      </c>
      <c r="P87" s="5">
        <f>IF($A87="","",IF($L87&lt;&gt;"","",IF($J87&lt;&gt;"Active",0,IF(AND((YEAR(P$3)-YEAR($F87))*12+MONTH(P$3)-MONTH($F87)&gt;=0,MOD((YEAR(P$3)-YEAR($F87))*12+MONTH(P$3)-MONTH($F87),$D87)=0),ROUND($E87*IF(EDATE($F87,(YEAR(P$3)-YEAR($F87))*12+MONTH(P$3)-MONTH($F87))&lt;$G87,1,$I87),2),0))))</f>
        <v/>
      </c>
      <c r="Q87" s="5">
        <f>IF($A87="","",IF($L87&lt;&gt;"","",IF($J87&lt;&gt;"Active",0,IF(AND((YEAR(Q$3)-YEAR($F87))*12+MONTH(Q$3)-MONTH($F87)&gt;=0,MOD((YEAR(Q$3)-YEAR($F87))*12+MONTH(Q$3)-MONTH($F87),$D87)=0),ROUND($E87*IF(EDATE($F87,(YEAR(Q$3)-YEAR($F87))*12+MONTH(Q$3)-MONTH($F87))&lt;$G87,1,$I87),2),0))))</f>
        <v/>
      </c>
      <c r="R87" s="5">
        <f>IF($A87="","",IF($L87&lt;&gt;"","",IF($J87&lt;&gt;"Active",0,IF(AND((YEAR(R$3)-YEAR($F87))*12+MONTH(R$3)-MONTH($F87)&gt;=0,MOD((YEAR(R$3)-YEAR($F87))*12+MONTH(R$3)-MONTH($F87),$D87)=0),ROUND($E87*IF(EDATE($F87,(YEAR(R$3)-YEAR($F87))*12+MONTH(R$3)-MONTH($F87))&lt;$G87,1,$I87),2),0))))</f>
        <v/>
      </c>
      <c r="S87" s="5">
        <f>IF($A87="","",IF($L87&lt;&gt;"","",IF($J87&lt;&gt;"Active",0,IF(AND((YEAR(S$3)-YEAR($F87))*12+MONTH(S$3)-MONTH($F87)&gt;=0,MOD((YEAR(S$3)-YEAR($F87))*12+MONTH(S$3)-MONTH($F87),$D87)=0),ROUND($E87*IF(EDATE($F87,(YEAR(S$3)-YEAR($F87))*12+MONTH(S$3)-MONTH($F87))&lt;$G87,1,$I87),2),0))))</f>
        <v/>
      </c>
      <c r="T87" s="5">
        <f>IF($A87="","",IF($L87&lt;&gt;"","",IF($J87&lt;&gt;"Active",0,IF(AND((YEAR(T$3)-YEAR($F87))*12+MONTH(T$3)-MONTH($F87)&gt;=0,MOD((YEAR(T$3)-YEAR($F87))*12+MONTH(T$3)-MONTH($F87),$D87)=0),ROUND($E87*IF(EDATE($F87,(YEAR(T$3)-YEAR($F87))*12+MONTH(T$3)-MONTH($F87))&lt;$G87,1,$I87),2),0))))</f>
        <v/>
      </c>
      <c r="U87" s="5">
        <f>IF($A87="","",IF($L87&lt;&gt;"","",IF($J87&lt;&gt;"Active",0,IF(AND((YEAR(U$3)-YEAR($F87))*12+MONTH(U$3)-MONTH($F87)&gt;=0,MOD((YEAR(U$3)-YEAR($F87))*12+MONTH(U$3)-MONTH($F87),$D87)=0),ROUND($E87*IF(EDATE($F87,(YEAR(U$3)-YEAR($F87))*12+MONTH(U$3)-MONTH($F87))&lt;$G87,1,$I87),2),0))))</f>
        <v/>
      </c>
      <c r="V87" s="5">
        <f>IF($A87="","",IF($L87&lt;&gt;"","",IF($J87&lt;&gt;"Active",0,IF(AND((YEAR(V$3)-YEAR($F87))*12+MONTH(V$3)-MONTH($F87)&gt;=0,MOD((YEAR(V$3)-YEAR($F87))*12+MONTH(V$3)-MONTH($F87),$D87)=0),ROUND($E87*IF(EDATE($F87,(YEAR(V$3)-YEAR($F87))*12+MONTH(V$3)-MONTH($F87))&lt;$G87,1,$I87),2),0))))</f>
        <v/>
      </c>
      <c r="W87" s="5">
        <f>IF($A87="","",IF($L87&lt;&gt;"","",IF($J87&lt;&gt;"Active",0,IF(AND((YEAR(W$3)-YEAR($F87))*12+MONTH(W$3)-MONTH($F87)&gt;=0,MOD((YEAR(W$3)-YEAR($F87))*12+MONTH(W$3)-MONTH($F87),$D87)=0),ROUND($E87*IF(EDATE($F87,(YEAR(W$3)-YEAR($F87))*12+MONTH(W$3)-MONTH($F87))&lt;$G87,1,$I87),2),0))))</f>
        <v/>
      </c>
      <c r="X87" s="5">
        <f>IF($A87="","",IF($L87&lt;&gt;"","",IF($J87&lt;&gt;"Active",0,IF(AND((YEAR(X$3)-YEAR($F87))*12+MONTH(X$3)-MONTH($F87)&gt;=0,MOD((YEAR(X$3)-YEAR($F87))*12+MONTH(X$3)-MONTH($F87),$D87)=0),ROUND($E87*IF(EDATE($F87,(YEAR(X$3)-YEAR($F87))*12+MONTH(X$3)-MONTH($F87))&lt;$G87,1,$I87),2),0))))</f>
        <v/>
      </c>
      <c r="Y87" s="5">
        <f>IF($A87="","",IF($L87&lt;&gt;"","",IF($J87&lt;&gt;"Active",0,$E87*SUMPRODUCT(--(((YEAR($M$3:$X$3)-YEAR($F87))*12+MONTH($M$3:$X$3)-MONTH($F87))&gt;=0),--(MOD((YEAR($M$3:$X$3)-YEAR($F87))*12+MONTH($M$3:$X$3)-MONTH($F87),$D87)=0)))))</f>
        <v/>
      </c>
      <c r="Z87" s="5">
        <f>IF(A87="","",IF(L87&lt;&gt;"","",SUM(M87:X87)))</f>
        <v/>
      </c>
      <c r="AA87" s="5">
        <f>IF(A87="","",IF(OR(Y87="",Z87=""),"",Y87-Z87))</f>
        <v/>
      </c>
    </row>
    <row r="88" ht="22" customHeight="1">
      <c r="A88" s="33" t="n"/>
      <c r="B88" s="34" t="n"/>
      <c r="C88" s="34" t="n"/>
      <c r="D88" s="35">
        <f>IF(A88="","",IFERROR(VLOOKUP(C88,Assumptions!$A$12:$B$16,2,FALSE),""))</f>
        <v/>
      </c>
      <c r="E88" s="36" t="n"/>
      <c r="F88" s="37" t="n"/>
      <c r="G88" s="37" t="n"/>
      <c r="H88" s="38" t="n"/>
      <c r="I88" s="39">
        <f>IF(A88="","",IF(H88="",Assumptions!$B$5,H88))</f>
        <v/>
      </c>
      <c r="J88" s="34" t="n"/>
      <c r="K88" s="40">
        <f>IF(A88="","",IF(OR(L88&lt;&gt;"",J88&lt;&gt;"Active"),"",IF(G88&lt;Assumptions!$B$2,"Renewal overdue"&amp;IF(I88&lt;Assumptions!$B$7,", low retention",""),IF(G88&lt;=Assumptions!$B$2+Assumptions!$B$6,"Renewal due soon"&amp;IF(I88&lt;Assumptions!$B$7,", low retention",""),IF(I88&lt;Assumptions!$B$7,"Low retention","")))))</f>
        <v/>
      </c>
      <c r="L88" s="40">
        <f>IF(A88="","",IF(Assumptions!$B$8&lt;&gt;"Ready","Review assumptions",IF(COUNTIF($A$5:$A$104,A88)&gt;1,"Duplicate contract ID",IF(OR(B88="",C88="",E88="",F88="",G88="",J88=""),"Missing required input",IF(D88="","Frequency not recognized",IF(OR(E88&lt;=0,AND(H88&lt;&gt;"",OR(H88&lt;0,H88&gt;1))),"Check amount or retention",IF(OR(F88&lt;Assumptions!$B$2,F88&gt;EOMONTH(Assumptions!$B$3,11)),"Next service date is outside allowed range","")))))))</f>
        <v/>
      </c>
      <c r="M88" s="5">
        <f>IF($A88="","",IF($L88&lt;&gt;"","",IF($J88&lt;&gt;"Active",0,IF(AND((YEAR(M$3)-YEAR($F88))*12+MONTH(M$3)-MONTH($F88)&gt;=0,MOD((YEAR(M$3)-YEAR($F88))*12+MONTH(M$3)-MONTH($F88),$D88)=0),ROUND($E88*IF(EDATE($F88,(YEAR(M$3)-YEAR($F88))*12+MONTH(M$3)-MONTH($F88))&lt;$G88,1,$I88),2),0))))</f>
        <v/>
      </c>
      <c r="N88" s="5">
        <f>IF($A88="","",IF($L88&lt;&gt;"","",IF($J88&lt;&gt;"Active",0,IF(AND((YEAR(N$3)-YEAR($F88))*12+MONTH(N$3)-MONTH($F88)&gt;=0,MOD((YEAR(N$3)-YEAR($F88))*12+MONTH(N$3)-MONTH($F88),$D88)=0),ROUND($E88*IF(EDATE($F88,(YEAR(N$3)-YEAR($F88))*12+MONTH(N$3)-MONTH($F88))&lt;$G88,1,$I88),2),0))))</f>
        <v/>
      </c>
      <c r="O88" s="5">
        <f>IF($A88="","",IF($L88&lt;&gt;"","",IF($J88&lt;&gt;"Active",0,IF(AND((YEAR(O$3)-YEAR($F88))*12+MONTH(O$3)-MONTH($F88)&gt;=0,MOD((YEAR(O$3)-YEAR($F88))*12+MONTH(O$3)-MONTH($F88),$D88)=0),ROUND($E88*IF(EDATE($F88,(YEAR(O$3)-YEAR($F88))*12+MONTH(O$3)-MONTH($F88))&lt;$G88,1,$I88),2),0))))</f>
        <v/>
      </c>
      <c r="P88" s="5">
        <f>IF($A88="","",IF($L88&lt;&gt;"","",IF($J88&lt;&gt;"Active",0,IF(AND((YEAR(P$3)-YEAR($F88))*12+MONTH(P$3)-MONTH($F88)&gt;=0,MOD((YEAR(P$3)-YEAR($F88))*12+MONTH(P$3)-MONTH($F88),$D88)=0),ROUND($E88*IF(EDATE($F88,(YEAR(P$3)-YEAR($F88))*12+MONTH(P$3)-MONTH($F88))&lt;$G88,1,$I88),2),0))))</f>
        <v/>
      </c>
      <c r="Q88" s="5">
        <f>IF($A88="","",IF($L88&lt;&gt;"","",IF($J88&lt;&gt;"Active",0,IF(AND((YEAR(Q$3)-YEAR($F88))*12+MONTH(Q$3)-MONTH($F88)&gt;=0,MOD((YEAR(Q$3)-YEAR($F88))*12+MONTH(Q$3)-MONTH($F88),$D88)=0),ROUND($E88*IF(EDATE($F88,(YEAR(Q$3)-YEAR($F88))*12+MONTH(Q$3)-MONTH($F88))&lt;$G88,1,$I88),2),0))))</f>
        <v/>
      </c>
      <c r="R88" s="5">
        <f>IF($A88="","",IF($L88&lt;&gt;"","",IF($J88&lt;&gt;"Active",0,IF(AND((YEAR(R$3)-YEAR($F88))*12+MONTH(R$3)-MONTH($F88)&gt;=0,MOD((YEAR(R$3)-YEAR($F88))*12+MONTH(R$3)-MONTH($F88),$D88)=0),ROUND($E88*IF(EDATE($F88,(YEAR(R$3)-YEAR($F88))*12+MONTH(R$3)-MONTH($F88))&lt;$G88,1,$I88),2),0))))</f>
        <v/>
      </c>
      <c r="S88" s="5">
        <f>IF($A88="","",IF($L88&lt;&gt;"","",IF($J88&lt;&gt;"Active",0,IF(AND((YEAR(S$3)-YEAR($F88))*12+MONTH(S$3)-MONTH($F88)&gt;=0,MOD((YEAR(S$3)-YEAR($F88))*12+MONTH(S$3)-MONTH($F88),$D88)=0),ROUND($E88*IF(EDATE($F88,(YEAR(S$3)-YEAR($F88))*12+MONTH(S$3)-MONTH($F88))&lt;$G88,1,$I88),2),0))))</f>
        <v/>
      </c>
      <c r="T88" s="5">
        <f>IF($A88="","",IF($L88&lt;&gt;"","",IF($J88&lt;&gt;"Active",0,IF(AND((YEAR(T$3)-YEAR($F88))*12+MONTH(T$3)-MONTH($F88)&gt;=0,MOD((YEAR(T$3)-YEAR($F88))*12+MONTH(T$3)-MONTH($F88),$D88)=0),ROUND($E88*IF(EDATE($F88,(YEAR(T$3)-YEAR($F88))*12+MONTH(T$3)-MONTH($F88))&lt;$G88,1,$I88),2),0))))</f>
        <v/>
      </c>
      <c r="U88" s="5">
        <f>IF($A88="","",IF($L88&lt;&gt;"","",IF($J88&lt;&gt;"Active",0,IF(AND((YEAR(U$3)-YEAR($F88))*12+MONTH(U$3)-MONTH($F88)&gt;=0,MOD((YEAR(U$3)-YEAR($F88))*12+MONTH(U$3)-MONTH($F88),$D88)=0),ROUND($E88*IF(EDATE($F88,(YEAR(U$3)-YEAR($F88))*12+MONTH(U$3)-MONTH($F88))&lt;$G88,1,$I88),2),0))))</f>
        <v/>
      </c>
      <c r="V88" s="5">
        <f>IF($A88="","",IF($L88&lt;&gt;"","",IF($J88&lt;&gt;"Active",0,IF(AND((YEAR(V$3)-YEAR($F88))*12+MONTH(V$3)-MONTH($F88)&gt;=0,MOD((YEAR(V$3)-YEAR($F88))*12+MONTH(V$3)-MONTH($F88),$D88)=0),ROUND($E88*IF(EDATE($F88,(YEAR(V$3)-YEAR($F88))*12+MONTH(V$3)-MONTH($F88))&lt;$G88,1,$I88),2),0))))</f>
        <v/>
      </c>
      <c r="W88" s="5">
        <f>IF($A88="","",IF($L88&lt;&gt;"","",IF($J88&lt;&gt;"Active",0,IF(AND((YEAR(W$3)-YEAR($F88))*12+MONTH(W$3)-MONTH($F88)&gt;=0,MOD((YEAR(W$3)-YEAR($F88))*12+MONTH(W$3)-MONTH($F88),$D88)=0),ROUND($E88*IF(EDATE($F88,(YEAR(W$3)-YEAR($F88))*12+MONTH(W$3)-MONTH($F88))&lt;$G88,1,$I88),2),0))))</f>
        <v/>
      </c>
      <c r="X88" s="5">
        <f>IF($A88="","",IF($L88&lt;&gt;"","",IF($J88&lt;&gt;"Active",0,IF(AND((YEAR(X$3)-YEAR($F88))*12+MONTH(X$3)-MONTH($F88)&gt;=0,MOD((YEAR(X$3)-YEAR($F88))*12+MONTH(X$3)-MONTH($F88),$D88)=0),ROUND($E88*IF(EDATE($F88,(YEAR(X$3)-YEAR($F88))*12+MONTH(X$3)-MONTH($F88))&lt;$G88,1,$I88),2),0))))</f>
        <v/>
      </c>
      <c r="Y88" s="5">
        <f>IF($A88="","",IF($L88&lt;&gt;"","",IF($J88&lt;&gt;"Active",0,$E88*SUMPRODUCT(--(((YEAR($M$3:$X$3)-YEAR($F88))*12+MONTH($M$3:$X$3)-MONTH($F88))&gt;=0),--(MOD((YEAR($M$3:$X$3)-YEAR($F88))*12+MONTH($M$3:$X$3)-MONTH($F88),$D88)=0)))))</f>
        <v/>
      </c>
      <c r="Z88" s="5">
        <f>IF(A88="","",IF(L88&lt;&gt;"","",SUM(M88:X88)))</f>
        <v/>
      </c>
      <c r="AA88" s="5">
        <f>IF(A88="","",IF(OR(Y88="",Z88=""),"",Y88-Z88))</f>
        <v/>
      </c>
    </row>
    <row r="89" ht="22" customHeight="1">
      <c r="A89" s="33" t="n"/>
      <c r="B89" s="34" t="n"/>
      <c r="C89" s="34" t="n"/>
      <c r="D89" s="35">
        <f>IF(A89="","",IFERROR(VLOOKUP(C89,Assumptions!$A$12:$B$16,2,FALSE),""))</f>
        <v/>
      </c>
      <c r="E89" s="36" t="n"/>
      <c r="F89" s="37" t="n"/>
      <c r="G89" s="37" t="n"/>
      <c r="H89" s="38" t="n"/>
      <c r="I89" s="39">
        <f>IF(A89="","",IF(H89="",Assumptions!$B$5,H89))</f>
        <v/>
      </c>
      <c r="J89" s="34" t="n"/>
      <c r="K89" s="40">
        <f>IF(A89="","",IF(OR(L89&lt;&gt;"",J89&lt;&gt;"Active"),"",IF(G89&lt;Assumptions!$B$2,"Renewal overdue"&amp;IF(I89&lt;Assumptions!$B$7,", low retention",""),IF(G89&lt;=Assumptions!$B$2+Assumptions!$B$6,"Renewal due soon"&amp;IF(I89&lt;Assumptions!$B$7,", low retention",""),IF(I89&lt;Assumptions!$B$7,"Low retention","")))))</f>
        <v/>
      </c>
      <c r="L89" s="40">
        <f>IF(A89="","",IF(Assumptions!$B$8&lt;&gt;"Ready","Review assumptions",IF(COUNTIF($A$5:$A$104,A89)&gt;1,"Duplicate contract ID",IF(OR(B89="",C89="",E89="",F89="",G89="",J89=""),"Missing required input",IF(D89="","Frequency not recognized",IF(OR(E89&lt;=0,AND(H89&lt;&gt;"",OR(H89&lt;0,H89&gt;1))),"Check amount or retention",IF(OR(F89&lt;Assumptions!$B$2,F89&gt;EOMONTH(Assumptions!$B$3,11)),"Next service date is outside allowed range","")))))))</f>
        <v/>
      </c>
      <c r="M89" s="5">
        <f>IF($A89="","",IF($L89&lt;&gt;"","",IF($J89&lt;&gt;"Active",0,IF(AND((YEAR(M$3)-YEAR($F89))*12+MONTH(M$3)-MONTH($F89)&gt;=0,MOD((YEAR(M$3)-YEAR($F89))*12+MONTH(M$3)-MONTH($F89),$D89)=0),ROUND($E89*IF(EDATE($F89,(YEAR(M$3)-YEAR($F89))*12+MONTH(M$3)-MONTH($F89))&lt;$G89,1,$I89),2),0))))</f>
        <v/>
      </c>
      <c r="N89" s="5">
        <f>IF($A89="","",IF($L89&lt;&gt;"","",IF($J89&lt;&gt;"Active",0,IF(AND((YEAR(N$3)-YEAR($F89))*12+MONTH(N$3)-MONTH($F89)&gt;=0,MOD((YEAR(N$3)-YEAR($F89))*12+MONTH(N$3)-MONTH($F89),$D89)=0),ROUND($E89*IF(EDATE($F89,(YEAR(N$3)-YEAR($F89))*12+MONTH(N$3)-MONTH($F89))&lt;$G89,1,$I89),2),0))))</f>
        <v/>
      </c>
      <c r="O89" s="5">
        <f>IF($A89="","",IF($L89&lt;&gt;"","",IF($J89&lt;&gt;"Active",0,IF(AND((YEAR(O$3)-YEAR($F89))*12+MONTH(O$3)-MONTH($F89)&gt;=0,MOD((YEAR(O$3)-YEAR($F89))*12+MONTH(O$3)-MONTH($F89),$D89)=0),ROUND($E89*IF(EDATE($F89,(YEAR(O$3)-YEAR($F89))*12+MONTH(O$3)-MONTH($F89))&lt;$G89,1,$I89),2),0))))</f>
        <v/>
      </c>
      <c r="P89" s="5">
        <f>IF($A89="","",IF($L89&lt;&gt;"","",IF($J89&lt;&gt;"Active",0,IF(AND((YEAR(P$3)-YEAR($F89))*12+MONTH(P$3)-MONTH($F89)&gt;=0,MOD((YEAR(P$3)-YEAR($F89))*12+MONTH(P$3)-MONTH($F89),$D89)=0),ROUND($E89*IF(EDATE($F89,(YEAR(P$3)-YEAR($F89))*12+MONTH(P$3)-MONTH($F89))&lt;$G89,1,$I89),2),0))))</f>
        <v/>
      </c>
      <c r="Q89" s="5">
        <f>IF($A89="","",IF($L89&lt;&gt;"","",IF($J89&lt;&gt;"Active",0,IF(AND((YEAR(Q$3)-YEAR($F89))*12+MONTH(Q$3)-MONTH($F89)&gt;=0,MOD((YEAR(Q$3)-YEAR($F89))*12+MONTH(Q$3)-MONTH($F89),$D89)=0),ROUND($E89*IF(EDATE($F89,(YEAR(Q$3)-YEAR($F89))*12+MONTH(Q$3)-MONTH($F89))&lt;$G89,1,$I89),2),0))))</f>
        <v/>
      </c>
      <c r="R89" s="5">
        <f>IF($A89="","",IF($L89&lt;&gt;"","",IF($J89&lt;&gt;"Active",0,IF(AND((YEAR(R$3)-YEAR($F89))*12+MONTH(R$3)-MONTH($F89)&gt;=0,MOD((YEAR(R$3)-YEAR($F89))*12+MONTH(R$3)-MONTH($F89),$D89)=0),ROUND($E89*IF(EDATE($F89,(YEAR(R$3)-YEAR($F89))*12+MONTH(R$3)-MONTH($F89))&lt;$G89,1,$I89),2),0))))</f>
        <v/>
      </c>
      <c r="S89" s="5">
        <f>IF($A89="","",IF($L89&lt;&gt;"","",IF($J89&lt;&gt;"Active",0,IF(AND((YEAR(S$3)-YEAR($F89))*12+MONTH(S$3)-MONTH($F89)&gt;=0,MOD((YEAR(S$3)-YEAR($F89))*12+MONTH(S$3)-MONTH($F89),$D89)=0),ROUND($E89*IF(EDATE($F89,(YEAR(S$3)-YEAR($F89))*12+MONTH(S$3)-MONTH($F89))&lt;$G89,1,$I89),2),0))))</f>
        <v/>
      </c>
      <c r="T89" s="5">
        <f>IF($A89="","",IF($L89&lt;&gt;"","",IF($J89&lt;&gt;"Active",0,IF(AND((YEAR(T$3)-YEAR($F89))*12+MONTH(T$3)-MONTH($F89)&gt;=0,MOD((YEAR(T$3)-YEAR($F89))*12+MONTH(T$3)-MONTH($F89),$D89)=0),ROUND($E89*IF(EDATE($F89,(YEAR(T$3)-YEAR($F89))*12+MONTH(T$3)-MONTH($F89))&lt;$G89,1,$I89),2),0))))</f>
        <v/>
      </c>
      <c r="U89" s="5">
        <f>IF($A89="","",IF($L89&lt;&gt;"","",IF($J89&lt;&gt;"Active",0,IF(AND((YEAR(U$3)-YEAR($F89))*12+MONTH(U$3)-MONTH($F89)&gt;=0,MOD((YEAR(U$3)-YEAR($F89))*12+MONTH(U$3)-MONTH($F89),$D89)=0),ROUND($E89*IF(EDATE($F89,(YEAR(U$3)-YEAR($F89))*12+MONTH(U$3)-MONTH($F89))&lt;$G89,1,$I89),2),0))))</f>
        <v/>
      </c>
      <c r="V89" s="5">
        <f>IF($A89="","",IF($L89&lt;&gt;"","",IF($J89&lt;&gt;"Active",0,IF(AND((YEAR(V$3)-YEAR($F89))*12+MONTH(V$3)-MONTH($F89)&gt;=0,MOD((YEAR(V$3)-YEAR($F89))*12+MONTH(V$3)-MONTH($F89),$D89)=0),ROUND($E89*IF(EDATE($F89,(YEAR(V$3)-YEAR($F89))*12+MONTH(V$3)-MONTH($F89))&lt;$G89,1,$I89),2),0))))</f>
        <v/>
      </c>
      <c r="W89" s="5">
        <f>IF($A89="","",IF($L89&lt;&gt;"","",IF($J89&lt;&gt;"Active",0,IF(AND((YEAR(W$3)-YEAR($F89))*12+MONTH(W$3)-MONTH($F89)&gt;=0,MOD((YEAR(W$3)-YEAR($F89))*12+MONTH(W$3)-MONTH($F89),$D89)=0),ROUND($E89*IF(EDATE($F89,(YEAR(W$3)-YEAR($F89))*12+MONTH(W$3)-MONTH($F89))&lt;$G89,1,$I89),2),0))))</f>
        <v/>
      </c>
      <c r="X89" s="5">
        <f>IF($A89="","",IF($L89&lt;&gt;"","",IF($J89&lt;&gt;"Active",0,IF(AND((YEAR(X$3)-YEAR($F89))*12+MONTH(X$3)-MONTH($F89)&gt;=0,MOD((YEAR(X$3)-YEAR($F89))*12+MONTH(X$3)-MONTH($F89),$D89)=0),ROUND($E89*IF(EDATE($F89,(YEAR(X$3)-YEAR($F89))*12+MONTH(X$3)-MONTH($F89))&lt;$G89,1,$I89),2),0))))</f>
        <v/>
      </c>
      <c r="Y89" s="5">
        <f>IF($A89="","",IF($L89&lt;&gt;"","",IF($J89&lt;&gt;"Active",0,$E89*SUMPRODUCT(--(((YEAR($M$3:$X$3)-YEAR($F89))*12+MONTH($M$3:$X$3)-MONTH($F89))&gt;=0),--(MOD((YEAR($M$3:$X$3)-YEAR($F89))*12+MONTH($M$3:$X$3)-MONTH($F89),$D89)=0)))))</f>
        <v/>
      </c>
      <c r="Z89" s="5">
        <f>IF(A89="","",IF(L89&lt;&gt;"","",SUM(M89:X89)))</f>
        <v/>
      </c>
      <c r="AA89" s="5">
        <f>IF(A89="","",IF(OR(Y89="",Z89=""),"",Y89-Z89))</f>
        <v/>
      </c>
    </row>
    <row r="90" ht="22" customHeight="1">
      <c r="A90" s="33" t="n"/>
      <c r="B90" s="34" t="n"/>
      <c r="C90" s="34" t="n"/>
      <c r="D90" s="35">
        <f>IF(A90="","",IFERROR(VLOOKUP(C90,Assumptions!$A$12:$B$16,2,FALSE),""))</f>
        <v/>
      </c>
      <c r="E90" s="36" t="n"/>
      <c r="F90" s="37" t="n"/>
      <c r="G90" s="37" t="n"/>
      <c r="H90" s="38" t="n"/>
      <c r="I90" s="39">
        <f>IF(A90="","",IF(H90="",Assumptions!$B$5,H90))</f>
        <v/>
      </c>
      <c r="J90" s="34" t="n"/>
      <c r="K90" s="40">
        <f>IF(A90="","",IF(OR(L90&lt;&gt;"",J90&lt;&gt;"Active"),"",IF(G90&lt;Assumptions!$B$2,"Renewal overdue"&amp;IF(I90&lt;Assumptions!$B$7,", low retention",""),IF(G90&lt;=Assumptions!$B$2+Assumptions!$B$6,"Renewal due soon"&amp;IF(I90&lt;Assumptions!$B$7,", low retention",""),IF(I90&lt;Assumptions!$B$7,"Low retention","")))))</f>
        <v/>
      </c>
      <c r="L90" s="40">
        <f>IF(A90="","",IF(Assumptions!$B$8&lt;&gt;"Ready","Review assumptions",IF(COUNTIF($A$5:$A$104,A90)&gt;1,"Duplicate contract ID",IF(OR(B90="",C90="",E90="",F90="",G90="",J90=""),"Missing required input",IF(D90="","Frequency not recognized",IF(OR(E90&lt;=0,AND(H90&lt;&gt;"",OR(H90&lt;0,H90&gt;1))),"Check amount or retention",IF(OR(F90&lt;Assumptions!$B$2,F90&gt;EOMONTH(Assumptions!$B$3,11)),"Next service date is outside allowed range","")))))))</f>
        <v/>
      </c>
      <c r="M90" s="5">
        <f>IF($A90="","",IF($L90&lt;&gt;"","",IF($J90&lt;&gt;"Active",0,IF(AND((YEAR(M$3)-YEAR($F90))*12+MONTH(M$3)-MONTH($F90)&gt;=0,MOD((YEAR(M$3)-YEAR($F90))*12+MONTH(M$3)-MONTH($F90),$D90)=0),ROUND($E90*IF(EDATE($F90,(YEAR(M$3)-YEAR($F90))*12+MONTH(M$3)-MONTH($F90))&lt;$G90,1,$I90),2),0))))</f>
        <v/>
      </c>
      <c r="N90" s="5">
        <f>IF($A90="","",IF($L90&lt;&gt;"","",IF($J90&lt;&gt;"Active",0,IF(AND((YEAR(N$3)-YEAR($F90))*12+MONTH(N$3)-MONTH($F90)&gt;=0,MOD((YEAR(N$3)-YEAR($F90))*12+MONTH(N$3)-MONTH($F90),$D90)=0),ROUND($E90*IF(EDATE($F90,(YEAR(N$3)-YEAR($F90))*12+MONTH(N$3)-MONTH($F90))&lt;$G90,1,$I90),2),0))))</f>
        <v/>
      </c>
      <c r="O90" s="5">
        <f>IF($A90="","",IF($L90&lt;&gt;"","",IF($J90&lt;&gt;"Active",0,IF(AND((YEAR(O$3)-YEAR($F90))*12+MONTH(O$3)-MONTH($F90)&gt;=0,MOD((YEAR(O$3)-YEAR($F90))*12+MONTH(O$3)-MONTH($F90),$D90)=0),ROUND($E90*IF(EDATE($F90,(YEAR(O$3)-YEAR($F90))*12+MONTH(O$3)-MONTH($F90))&lt;$G90,1,$I90),2),0))))</f>
        <v/>
      </c>
      <c r="P90" s="5">
        <f>IF($A90="","",IF($L90&lt;&gt;"","",IF($J90&lt;&gt;"Active",0,IF(AND((YEAR(P$3)-YEAR($F90))*12+MONTH(P$3)-MONTH($F90)&gt;=0,MOD((YEAR(P$3)-YEAR($F90))*12+MONTH(P$3)-MONTH($F90),$D90)=0),ROUND($E90*IF(EDATE($F90,(YEAR(P$3)-YEAR($F90))*12+MONTH(P$3)-MONTH($F90))&lt;$G90,1,$I90),2),0))))</f>
        <v/>
      </c>
      <c r="Q90" s="5">
        <f>IF($A90="","",IF($L90&lt;&gt;"","",IF($J90&lt;&gt;"Active",0,IF(AND((YEAR(Q$3)-YEAR($F90))*12+MONTH(Q$3)-MONTH($F90)&gt;=0,MOD((YEAR(Q$3)-YEAR($F90))*12+MONTH(Q$3)-MONTH($F90),$D90)=0),ROUND($E90*IF(EDATE($F90,(YEAR(Q$3)-YEAR($F90))*12+MONTH(Q$3)-MONTH($F90))&lt;$G90,1,$I90),2),0))))</f>
        <v/>
      </c>
      <c r="R90" s="5">
        <f>IF($A90="","",IF($L90&lt;&gt;"","",IF($J90&lt;&gt;"Active",0,IF(AND((YEAR(R$3)-YEAR($F90))*12+MONTH(R$3)-MONTH($F90)&gt;=0,MOD((YEAR(R$3)-YEAR($F90))*12+MONTH(R$3)-MONTH($F90),$D90)=0),ROUND($E90*IF(EDATE($F90,(YEAR(R$3)-YEAR($F90))*12+MONTH(R$3)-MONTH($F90))&lt;$G90,1,$I90),2),0))))</f>
        <v/>
      </c>
      <c r="S90" s="5">
        <f>IF($A90="","",IF($L90&lt;&gt;"","",IF($J90&lt;&gt;"Active",0,IF(AND((YEAR(S$3)-YEAR($F90))*12+MONTH(S$3)-MONTH($F90)&gt;=0,MOD((YEAR(S$3)-YEAR($F90))*12+MONTH(S$3)-MONTH($F90),$D90)=0),ROUND($E90*IF(EDATE($F90,(YEAR(S$3)-YEAR($F90))*12+MONTH(S$3)-MONTH($F90))&lt;$G90,1,$I90),2),0))))</f>
        <v/>
      </c>
      <c r="T90" s="5">
        <f>IF($A90="","",IF($L90&lt;&gt;"","",IF($J90&lt;&gt;"Active",0,IF(AND((YEAR(T$3)-YEAR($F90))*12+MONTH(T$3)-MONTH($F90)&gt;=0,MOD((YEAR(T$3)-YEAR($F90))*12+MONTH(T$3)-MONTH($F90),$D90)=0),ROUND($E90*IF(EDATE($F90,(YEAR(T$3)-YEAR($F90))*12+MONTH(T$3)-MONTH($F90))&lt;$G90,1,$I90),2),0))))</f>
        <v/>
      </c>
      <c r="U90" s="5">
        <f>IF($A90="","",IF($L90&lt;&gt;"","",IF($J90&lt;&gt;"Active",0,IF(AND((YEAR(U$3)-YEAR($F90))*12+MONTH(U$3)-MONTH($F90)&gt;=0,MOD((YEAR(U$3)-YEAR($F90))*12+MONTH(U$3)-MONTH($F90),$D90)=0),ROUND($E90*IF(EDATE($F90,(YEAR(U$3)-YEAR($F90))*12+MONTH(U$3)-MONTH($F90))&lt;$G90,1,$I90),2),0))))</f>
        <v/>
      </c>
      <c r="V90" s="5">
        <f>IF($A90="","",IF($L90&lt;&gt;"","",IF($J90&lt;&gt;"Active",0,IF(AND((YEAR(V$3)-YEAR($F90))*12+MONTH(V$3)-MONTH($F90)&gt;=0,MOD((YEAR(V$3)-YEAR($F90))*12+MONTH(V$3)-MONTH($F90),$D90)=0),ROUND($E90*IF(EDATE($F90,(YEAR(V$3)-YEAR($F90))*12+MONTH(V$3)-MONTH($F90))&lt;$G90,1,$I90),2),0))))</f>
        <v/>
      </c>
      <c r="W90" s="5">
        <f>IF($A90="","",IF($L90&lt;&gt;"","",IF($J90&lt;&gt;"Active",0,IF(AND((YEAR(W$3)-YEAR($F90))*12+MONTH(W$3)-MONTH($F90)&gt;=0,MOD((YEAR(W$3)-YEAR($F90))*12+MONTH(W$3)-MONTH($F90),$D90)=0),ROUND($E90*IF(EDATE($F90,(YEAR(W$3)-YEAR($F90))*12+MONTH(W$3)-MONTH($F90))&lt;$G90,1,$I90),2),0))))</f>
        <v/>
      </c>
      <c r="X90" s="5">
        <f>IF($A90="","",IF($L90&lt;&gt;"","",IF($J90&lt;&gt;"Active",0,IF(AND((YEAR(X$3)-YEAR($F90))*12+MONTH(X$3)-MONTH($F90)&gt;=0,MOD((YEAR(X$3)-YEAR($F90))*12+MONTH(X$3)-MONTH($F90),$D90)=0),ROUND($E90*IF(EDATE($F90,(YEAR(X$3)-YEAR($F90))*12+MONTH(X$3)-MONTH($F90))&lt;$G90,1,$I90),2),0))))</f>
        <v/>
      </c>
      <c r="Y90" s="5">
        <f>IF($A90="","",IF($L90&lt;&gt;"","",IF($J90&lt;&gt;"Active",0,$E90*SUMPRODUCT(--(((YEAR($M$3:$X$3)-YEAR($F90))*12+MONTH($M$3:$X$3)-MONTH($F90))&gt;=0),--(MOD((YEAR($M$3:$X$3)-YEAR($F90))*12+MONTH($M$3:$X$3)-MONTH($F90),$D90)=0)))))</f>
        <v/>
      </c>
      <c r="Z90" s="5">
        <f>IF(A90="","",IF(L90&lt;&gt;"","",SUM(M90:X90)))</f>
        <v/>
      </c>
      <c r="AA90" s="5">
        <f>IF(A90="","",IF(OR(Y90="",Z90=""),"",Y90-Z90))</f>
        <v/>
      </c>
    </row>
    <row r="91" ht="22" customHeight="1">
      <c r="A91" s="33" t="n"/>
      <c r="B91" s="34" t="n"/>
      <c r="C91" s="34" t="n"/>
      <c r="D91" s="35">
        <f>IF(A91="","",IFERROR(VLOOKUP(C91,Assumptions!$A$12:$B$16,2,FALSE),""))</f>
        <v/>
      </c>
      <c r="E91" s="36" t="n"/>
      <c r="F91" s="37" t="n"/>
      <c r="G91" s="37" t="n"/>
      <c r="H91" s="38" t="n"/>
      <c r="I91" s="39">
        <f>IF(A91="","",IF(H91="",Assumptions!$B$5,H91))</f>
        <v/>
      </c>
      <c r="J91" s="34" t="n"/>
      <c r="K91" s="40">
        <f>IF(A91="","",IF(OR(L91&lt;&gt;"",J91&lt;&gt;"Active"),"",IF(G91&lt;Assumptions!$B$2,"Renewal overdue"&amp;IF(I91&lt;Assumptions!$B$7,", low retention",""),IF(G91&lt;=Assumptions!$B$2+Assumptions!$B$6,"Renewal due soon"&amp;IF(I91&lt;Assumptions!$B$7,", low retention",""),IF(I91&lt;Assumptions!$B$7,"Low retention","")))))</f>
        <v/>
      </c>
      <c r="L91" s="40">
        <f>IF(A91="","",IF(Assumptions!$B$8&lt;&gt;"Ready","Review assumptions",IF(COUNTIF($A$5:$A$104,A91)&gt;1,"Duplicate contract ID",IF(OR(B91="",C91="",E91="",F91="",G91="",J91=""),"Missing required input",IF(D91="","Frequency not recognized",IF(OR(E91&lt;=0,AND(H91&lt;&gt;"",OR(H91&lt;0,H91&gt;1))),"Check amount or retention",IF(OR(F91&lt;Assumptions!$B$2,F91&gt;EOMONTH(Assumptions!$B$3,11)),"Next service date is outside allowed range","")))))))</f>
        <v/>
      </c>
      <c r="M91" s="5">
        <f>IF($A91="","",IF($L91&lt;&gt;"","",IF($J91&lt;&gt;"Active",0,IF(AND((YEAR(M$3)-YEAR($F91))*12+MONTH(M$3)-MONTH($F91)&gt;=0,MOD((YEAR(M$3)-YEAR($F91))*12+MONTH(M$3)-MONTH($F91),$D91)=0),ROUND($E91*IF(EDATE($F91,(YEAR(M$3)-YEAR($F91))*12+MONTH(M$3)-MONTH($F91))&lt;$G91,1,$I91),2),0))))</f>
        <v/>
      </c>
      <c r="N91" s="5">
        <f>IF($A91="","",IF($L91&lt;&gt;"","",IF($J91&lt;&gt;"Active",0,IF(AND((YEAR(N$3)-YEAR($F91))*12+MONTH(N$3)-MONTH($F91)&gt;=0,MOD((YEAR(N$3)-YEAR($F91))*12+MONTH(N$3)-MONTH($F91),$D91)=0),ROUND($E91*IF(EDATE($F91,(YEAR(N$3)-YEAR($F91))*12+MONTH(N$3)-MONTH($F91))&lt;$G91,1,$I91),2),0))))</f>
        <v/>
      </c>
      <c r="O91" s="5">
        <f>IF($A91="","",IF($L91&lt;&gt;"","",IF($J91&lt;&gt;"Active",0,IF(AND((YEAR(O$3)-YEAR($F91))*12+MONTH(O$3)-MONTH($F91)&gt;=0,MOD((YEAR(O$3)-YEAR($F91))*12+MONTH(O$3)-MONTH($F91),$D91)=0),ROUND($E91*IF(EDATE($F91,(YEAR(O$3)-YEAR($F91))*12+MONTH(O$3)-MONTH($F91))&lt;$G91,1,$I91),2),0))))</f>
        <v/>
      </c>
      <c r="P91" s="5">
        <f>IF($A91="","",IF($L91&lt;&gt;"","",IF($J91&lt;&gt;"Active",0,IF(AND((YEAR(P$3)-YEAR($F91))*12+MONTH(P$3)-MONTH($F91)&gt;=0,MOD((YEAR(P$3)-YEAR($F91))*12+MONTH(P$3)-MONTH($F91),$D91)=0),ROUND($E91*IF(EDATE($F91,(YEAR(P$3)-YEAR($F91))*12+MONTH(P$3)-MONTH($F91))&lt;$G91,1,$I91),2),0))))</f>
        <v/>
      </c>
      <c r="Q91" s="5">
        <f>IF($A91="","",IF($L91&lt;&gt;"","",IF($J91&lt;&gt;"Active",0,IF(AND((YEAR(Q$3)-YEAR($F91))*12+MONTH(Q$3)-MONTH($F91)&gt;=0,MOD((YEAR(Q$3)-YEAR($F91))*12+MONTH(Q$3)-MONTH($F91),$D91)=0),ROUND($E91*IF(EDATE($F91,(YEAR(Q$3)-YEAR($F91))*12+MONTH(Q$3)-MONTH($F91))&lt;$G91,1,$I91),2),0))))</f>
        <v/>
      </c>
      <c r="R91" s="5">
        <f>IF($A91="","",IF($L91&lt;&gt;"","",IF($J91&lt;&gt;"Active",0,IF(AND((YEAR(R$3)-YEAR($F91))*12+MONTH(R$3)-MONTH($F91)&gt;=0,MOD((YEAR(R$3)-YEAR($F91))*12+MONTH(R$3)-MONTH($F91),$D91)=0),ROUND($E91*IF(EDATE($F91,(YEAR(R$3)-YEAR($F91))*12+MONTH(R$3)-MONTH($F91))&lt;$G91,1,$I91),2),0))))</f>
        <v/>
      </c>
      <c r="S91" s="5">
        <f>IF($A91="","",IF($L91&lt;&gt;"","",IF($J91&lt;&gt;"Active",0,IF(AND((YEAR(S$3)-YEAR($F91))*12+MONTH(S$3)-MONTH($F91)&gt;=0,MOD((YEAR(S$3)-YEAR($F91))*12+MONTH(S$3)-MONTH($F91),$D91)=0),ROUND($E91*IF(EDATE($F91,(YEAR(S$3)-YEAR($F91))*12+MONTH(S$3)-MONTH($F91))&lt;$G91,1,$I91),2),0))))</f>
        <v/>
      </c>
      <c r="T91" s="5">
        <f>IF($A91="","",IF($L91&lt;&gt;"","",IF($J91&lt;&gt;"Active",0,IF(AND((YEAR(T$3)-YEAR($F91))*12+MONTH(T$3)-MONTH($F91)&gt;=0,MOD((YEAR(T$3)-YEAR($F91))*12+MONTH(T$3)-MONTH($F91),$D91)=0),ROUND($E91*IF(EDATE($F91,(YEAR(T$3)-YEAR($F91))*12+MONTH(T$3)-MONTH($F91))&lt;$G91,1,$I91),2),0))))</f>
        <v/>
      </c>
      <c r="U91" s="5">
        <f>IF($A91="","",IF($L91&lt;&gt;"","",IF($J91&lt;&gt;"Active",0,IF(AND((YEAR(U$3)-YEAR($F91))*12+MONTH(U$3)-MONTH($F91)&gt;=0,MOD((YEAR(U$3)-YEAR($F91))*12+MONTH(U$3)-MONTH($F91),$D91)=0),ROUND($E91*IF(EDATE($F91,(YEAR(U$3)-YEAR($F91))*12+MONTH(U$3)-MONTH($F91))&lt;$G91,1,$I91),2),0))))</f>
        <v/>
      </c>
      <c r="V91" s="5">
        <f>IF($A91="","",IF($L91&lt;&gt;"","",IF($J91&lt;&gt;"Active",0,IF(AND((YEAR(V$3)-YEAR($F91))*12+MONTH(V$3)-MONTH($F91)&gt;=0,MOD((YEAR(V$3)-YEAR($F91))*12+MONTH(V$3)-MONTH($F91),$D91)=0),ROUND($E91*IF(EDATE($F91,(YEAR(V$3)-YEAR($F91))*12+MONTH(V$3)-MONTH($F91))&lt;$G91,1,$I91),2),0))))</f>
        <v/>
      </c>
      <c r="W91" s="5">
        <f>IF($A91="","",IF($L91&lt;&gt;"","",IF($J91&lt;&gt;"Active",0,IF(AND((YEAR(W$3)-YEAR($F91))*12+MONTH(W$3)-MONTH($F91)&gt;=0,MOD((YEAR(W$3)-YEAR($F91))*12+MONTH(W$3)-MONTH($F91),$D91)=0),ROUND($E91*IF(EDATE($F91,(YEAR(W$3)-YEAR($F91))*12+MONTH(W$3)-MONTH($F91))&lt;$G91,1,$I91),2),0))))</f>
        <v/>
      </c>
      <c r="X91" s="5">
        <f>IF($A91="","",IF($L91&lt;&gt;"","",IF($J91&lt;&gt;"Active",0,IF(AND((YEAR(X$3)-YEAR($F91))*12+MONTH(X$3)-MONTH($F91)&gt;=0,MOD((YEAR(X$3)-YEAR($F91))*12+MONTH(X$3)-MONTH($F91),$D91)=0),ROUND($E91*IF(EDATE($F91,(YEAR(X$3)-YEAR($F91))*12+MONTH(X$3)-MONTH($F91))&lt;$G91,1,$I91),2),0))))</f>
        <v/>
      </c>
      <c r="Y91" s="5">
        <f>IF($A91="","",IF($L91&lt;&gt;"","",IF($J91&lt;&gt;"Active",0,$E91*SUMPRODUCT(--(((YEAR($M$3:$X$3)-YEAR($F91))*12+MONTH($M$3:$X$3)-MONTH($F91))&gt;=0),--(MOD((YEAR($M$3:$X$3)-YEAR($F91))*12+MONTH($M$3:$X$3)-MONTH($F91),$D91)=0)))))</f>
        <v/>
      </c>
      <c r="Z91" s="5">
        <f>IF(A91="","",IF(L91&lt;&gt;"","",SUM(M91:X91)))</f>
        <v/>
      </c>
      <c r="AA91" s="5">
        <f>IF(A91="","",IF(OR(Y91="",Z91=""),"",Y91-Z91))</f>
        <v/>
      </c>
    </row>
    <row r="92" ht="22" customHeight="1">
      <c r="A92" s="33" t="n"/>
      <c r="B92" s="34" t="n"/>
      <c r="C92" s="34" t="n"/>
      <c r="D92" s="35">
        <f>IF(A92="","",IFERROR(VLOOKUP(C92,Assumptions!$A$12:$B$16,2,FALSE),""))</f>
        <v/>
      </c>
      <c r="E92" s="36" t="n"/>
      <c r="F92" s="37" t="n"/>
      <c r="G92" s="37" t="n"/>
      <c r="H92" s="38" t="n"/>
      <c r="I92" s="39">
        <f>IF(A92="","",IF(H92="",Assumptions!$B$5,H92))</f>
        <v/>
      </c>
      <c r="J92" s="34" t="n"/>
      <c r="K92" s="40">
        <f>IF(A92="","",IF(OR(L92&lt;&gt;"",J92&lt;&gt;"Active"),"",IF(G92&lt;Assumptions!$B$2,"Renewal overdue"&amp;IF(I92&lt;Assumptions!$B$7,", low retention",""),IF(G92&lt;=Assumptions!$B$2+Assumptions!$B$6,"Renewal due soon"&amp;IF(I92&lt;Assumptions!$B$7,", low retention",""),IF(I92&lt;Assumptions!$B$7,"Low retention","")))))</f>
        <v/>
      </c>
      <c r="L92" s="40">
        <f>IF(A92="","",IF(Assumptions!$B$8&lt;&gt;"Ready","Review assumptions",IF(COUNTIF($A$5:$A$104,A92)&gt;1,"Duplicate contract ID",IF(OR(B92="",C92="",E92="",F92="",G92="",J92=""),"Missing required input",IF(D92="","Frequency not recognized",IF(OR(E92&lt;=0,AND(H92&lt;&gt;"",OR(H92&lt;0,H92&gt;1))),"Check amount or retention",IF(OR(F92&lt;Assumptions!$B$2,F92&gt;EOMONTH(Assumptions!$B$3,11)),"Next service date is outside allowed range","")))))))</f>
        <v/>
      </c>
      <c r="M92" s="5">
        <f>IF($A92="","",IF($L92&lt;&gt;"","",IF($J92&lt;&gt;"Active",0,IF(AND((YEAR(M$3)-YEAR($F92))*12+MONTH(M$3)-MONTH($F92)&gt;=0,MOD((YEAR(M$3)-YEAR($F92))*12+MONTH(M$3)-MONTH($F92),$D92)=0),ROUND($E92*IF(EDATE($F92,(YEAR(M$3)-YEAR($F92))*12+MONTH(M$3)-MONTH($F92))&lt;$G92,1,$I92),2),0))))</f>
        <v/>
      </c>
      <c r="N92" s="5">
        <f>IF($A92="","",IF($L92&lt;&gt;"","",IF($J92&lt;&gt;"Active",0,IF(AND((YEAR(N$3)-YEAR($F92))*12+MONTH(N$3)-MONTH($F92)&gt;=0,MOD((YEAR(N$3)-YEAR($F92))*12+MONTH(N$3)-MONTH($F92),$D92)=0),ROUND($E92*IF(EDATE($F92,(YEAR(N$3)-YEAR($F92))*12+MONTH(N$3)-MONTH($F92))&lt;$G92,1,$I92),2),0))))</f>
        <v/>
      </c>
      <c r="O92" s="5">
        <f>IF($A92="","",IF($L92&lt;&gt;"","",IF($J92&lt;&gt;"Active",0,IF(AND((YEAR(O$3)-YEAR($F92))*12+MONTH(O$3)-MONTH($F92)&gt;=0,MOD((YEAR(O$3)-YEAR($F92))*12+MONTH(O$3)-MONTH($F92),$D92)=0),ROUND($E92*IF(EDATE($F92,(YEAR(O$3)-YEAR($F92))*12+MONTH(O$3)-MONTH($F92))&lt;$G92,1,$I92),2),0))))</f>
        <v/>
      </c>
      <c r="P92" s="5">
        <f>IF($A92="","",IF($L92&lt;&gt;"","",IF($J92&lt;&gt;"Active",0,IF(AND((YEAR(P$3)-YEAR($F92))*12+MONTH(P$3)-MONTH($F92)&gt;=0,MOD((YEAR(P$3)-YEAR($F92))*12+MONTH(P$3)-MONTH($F92),$D92)=0),ROUND($E92*IF(EDATE($F92,(YEAR(P$3)-YEAR($F92))*12+MONTH(P$3)-MONTH($F92))&lt;$G92,1,$I92),2),0))))</f>
        <v/>
      </c>
      <c r="Q92" s="5">
        <f>IF($A92="","",IF($L92&lt;&gt;"","",IF($J92&lt;&gt;"Active",0,IF(AND((YEAR(Q$3)-YEAR($F92))*12+MONTH(Q$3)-MONTH($F92)&gt;=0,MOD((YEAR(Q$3)-YEAR($F92))*12+MONTH(Q$3)-MONTH($F92),$D92)=0),ROUND($E92*IF(EDATE($F92,(YEAR(Q$3)-YEAR($F92))*12+MONTH(Q$3)-MONTH($F92))&lt;$G92,1,$I92),2),0))))</f>
        <v/>
      </c>
      <c r="R92" s="5">
        <f>IF($A92="","",IF($L92&lt;&gt;"","",IF($J92&lt;&gt;"Active",0,IF(AND((YEAR(R$3)-YEAR($F92))*12+MONTH(R$3)-MONTH($F92)&gt;=0,MOD((YEAR(R$3)-YEAR($F92))*12+MONTH(R$3)-MONTH($F92),$D92)=0),ROUND($E92*IF(EDATE($F92,(YEAR(R$3)-YEAR($F92))*12+MONTH(R$3)-MONTH($F92))&lt;$G92,1,$I92),2),0))))</f>
        <v/>
      </c>
      <c r="S92" s="5">
        <f>IF($A92="","",IF($L92&lt;&gt;"","",IF($J92&lt;&gt;"Active",0,IF(AND((YEAR(S$3)-YEAR($F92))*12+MONTH(S$3)-MONTH($F92)&gt;=0,MOD((YEAR(S$3)-YEAR($F92))*12+MONTH(S$3)-MONTH($F92),$D92)=0),ROUND($E92*IF(EDATE($F92,(YEAR(S$3)-YEAR($F92))*12+MONTH(S$3)-MONTH($F92))&lt;$G92,1,$I92),2),0))))</f>
        <v/>
      </c>
      <c r="T92" s="5">
        <f>IF($A92="","",IF($L92&lt;&gt;"","",IF($J92&lt;&gt;"Active",0,IF(AND((YEAR(T$3)-YEAR($F92))*12+MONTH(T$3)-MONTH($F92)&gt;=0,MOD((YEAR(T$3)-YEAR($F92))*12+MONTH(T$3)-MONTH($F92),$D92)=0),ROUND($E92*IF(EDATE($F92,(YEAR(T$3)-YEAR($F92))*12+MONTH(T$3)-MONTH($F92))&lt;$G92,1,$I92),2),0))))</f>
        <v/>
      </c>
      <c r="U92" s="5">
        <f>IF($A92="","",IF($L92&lt;&gt;"","",IF($J92&lt;&gt;"Active",0,IF(AND((YEAR(U$3)-YEAR($F92))*12+MONTH(U$3)-MONTH($F92)&gt;=0,MOD((YEAR(U$3)-YEAR($F92))*12+MONTH(U$3)-MONTH($F92),$D92)=0),ROUND($E92*IF(EDATE($F92,(YEAR(U$3)-YEAR($F92))*12+MONTH(U$3)-MONTH($F92))&lt;$G92,1,$I92),2),0))))</f>
        <v/>
      </c>
      <c r="V92" s="5">
        <f>IF($A92="","",IF($L92&lt;&gt;"","",IF($J92&lt;&gt;"Active",0,IF(AND((YEAR(V$3)-YEAR($F92))*12+MONTH(V$3)-MONTH($F92)&gt;=0,MOD((YEAR(V$3)-YEAR($F92))*12+MONTH(V$3)-MONTH($F92),$D92)=0),ROUND($E92*IF(EDATE($F92,(YEAR(V$3)-YEAR($F92))*12+MONTH(V$3)-MONTH($F92))&lt;$G92,1,$I92),2),0))))</f>
        <v/>
      </c>
      <c r="W92" s="5">
        <f>IF($A92="","",IF($L92&lt;&gt;"","",IF($J92&lt;&gt;"Active",0,IF(AND((YEAR(W$3)-YEAR($F92))*12+MONTH(W$3)-MONTH($F92)&gt;=0,MOD((YEAR(W$3)-YEAR($F92))*12+MONTH(W$3)-MONTH($F92),$D92)=0),ROUND($E92*IF(EDATE($F92,(YEAR(W$3)-YEAR($F92))*12+MONTH(W$3)-MONTH($F92))&lt;$G92,1,$I92),2),0))))</f>
        <v/>
      </c>
      <c r="X92" s="5">
        <f>IF($A92="","",IF($L92&lt;&gt;"","",IF($J92&lt;&gt;"Active",0,IF(AND((YEAR(X$3)-YEAR($F92))*12+MONTH(X$3)-MONTH($F92)&gt;=0,MOD((YEAR(X$3)-YEAR($F92))*12+MONTH(X$3)-MONTH($F92),$D92)=0),ROUND($E92*IF(EDATE($F92,(YEAR(X$3)-YEAR($F92))*12+MONTH(X$3)-MONTH($F92))&lt;$G92,1,$I92),2),0))))</f>
        <v/>
      </c>
      <c r="Y92" s="5">
        <f>IF($A92="","",IF($L92&lt;&gt;"","",IF($J92&lt;&gt;"Active",0,$E92*SUMPRODUCT(--(((YEAR($M$3:$X$3)-YEAR($F92))*12+MONTH($M$3:$X$3)-MONTH($F92))&gt;=0),--(MOD((YEAR($M$3:$X$3)-YEAR($F92))*12+MONTH($M$3:$X$3)-MONTH($F92),$D92)=0)))))</f>
        <v/>
      </c>
      <c r="Z92" s="5">
        <f>IF(A92="","",IF(L92&lt;&gt;"","",SUM(M92:X92)))</f>
        <v/>
      </c>
      <c r="AA92" s="5">
        <f>IF(A92="","",IF(OR(Y92="",Z92=""),"",Y92-Z92))</f>
        <v/>
      </c>
    </row>
    <row r="93" ht="22" customHeight="1">
      <c r="A93" s="33" t="n"/>
      <c r="B93" s="34" t="n"/>
      <c r="C93" s="34" t="n"/>
      <c r="D93" s="35">
        <f>IF(A93="","",IFERROR(VLOOKUP(C93,Assumptions!$A$12:$B$16,2,FALSE),""))</f>
        <v/>
      </c>
      <c r="E93" s="36" t="n"/>
      <c r="F93" s="37" t="n"/>
      <c r="G93" s="37" t="n"/>
      <c r="H93" s="38" t="n"/>
      <c r="I93" s="39">
        <f>IF(A93="","",IF(H93="",Assumptions!$B$5,H93))</f>
        <v/>
      </c>
      <c r="J93" s="34" t="n"/>
      <c r="K93" s="40">
        <f>IF(A93="","",IF(OR(L93&lt;&gt;"",J93&lt;&gt;"Active"),"",IF(G93&lt;Assumptions!$B$2,"Renewal overdue"&amp;IF(I93&lt;Assumptions!$B$7,", low retention",""),IF(G93&lt;=Assumptions!$B$2+Assumptions!$B$6,"Renewal due soon"&amp;IF(I93&lt;Assumptions!$B$7,", low retention",""),IF(I93&lt;Assumptions!$B$7,"Low retention","")))))</f>
        <v/>
      </c>
      <c r="L93" s="40">
        <f>IF(A93="","",IF(Assumptions!$B$8&lt;&gt;"Ready","Review assumptions",IF(COUNTIF($A$5:$A$104,A93)&gt;1,"Duplicate contract ID",IF(OR(B93="",C93="",E93="",F93="",G93="",J93=""),"Missing required input",IF(D93="","Frequency not recognized",IF(OR(E93&lt;=0,AND(H93&lt;&gt;"",OR(H93&lt;0,H93&gt;1))),"Check amount or retention",IF(OR(F93&lt;Assumptions!$B$2,F93&gt;EOMONTH(Assumptions!$B$3,11)),"Next service date is outside allowed range","")))))))</f>
        <v/>
      </c>
      <c r="M93" s="5">
        <f>IF($A93="","",IF($L93&lt;&gt;"","",IF($J93&lt;&gt;"Active",0,IF(AND((YEAR(M$3)-YEAR($F93))*12+MONTH(M$3)-MONTH($F93)&gt;=0,MOD((YEAR(M$3)-YEAR($F93))*12+MONTH(M$3)-MONTH($F93),$D93)=0),ROUND($E93*IF(EDATE($F93,(YEAR(M$3)-YEAR($F93))*12+MONTH(M$3)-MONTH($F93))&lt;$G93,1,$I93),2),0))))</f>
        <v/>
      </c>
      <c r="N93" s="5">
        <f>IF($A93="","",IF($L93&lt;&gt;"","",IF($J93&lt;&gt;"Active",0,IF(AND((YEAR(N$3)-YEAR($F93))*12+MONTH(N$3)-MONTH($F93)&gt;=0,MOD((YEAR(N$3)-YEAR($F93))*12+MONTH(N$3)-MONTH($F93),$D93)=0),ROUND($E93*IF(EDATE($F93,(YEAR(N$3)-YEAR($F93))*12+MONTH(N$3)-MONTH($F93))&lt;$G93,1,$I93),2),0))))</f>
        <v/>
      </c>
      <c r="O93" s="5">
        <f>IF($A93="","",IF($L93&lt;&gt;"","",IF($J93&lt;&gt;"Active",0,IF(AND((YEAR(O$3)-YEAR($F93))*12+MONTH(O$3)-MONTH($F93)&gt;=0,MOD((YEAR(O$3)-YEAR($F93))*12+MONTH(O$3)-MONTH($F93),$D93)=0),ROUND($E93*IF(EDATE($F93,(YEAR(O$3)-YEAR($F93))*12+MONTH(O$3)-MONTH($F93))&lt;$G93,1,$I93),2),0))))</f>
        <v/>
      </c>
      <c r="P93" s="5">
        <f>IF($A93="","",IF($L93&lt;&gt;"","",IF($J93&lt;&gt;"Active",0,IF(AND((YEAR(P$3)-YEAR($F93))*12+MONTH(P$3)-MONTH($F93)&gt;=0,MOD((YEAR(P$3)-YEAR($F93))*12+MONTH(P$3)-MONTH($F93),$D93)=0),ROUND($E93*IF(EDATE($F93,(YEAR(P$3)-YEAR($F93))*12+MONTH(P$3)-MONTH($F93))&lt;$G93,1,$I93),2),0))))</f>
        <v/>
      </c>
      <c r="Q93" s="5">
        <f>IF($A93="","",IF($L93&lt;&gt;"","",IF($J93&lt;&gt;"Active",0,IF(AND((YEAR(Q$3)-YEAR($F93))*12+MONTH(Q$3)-MONTH($F93)&gt;=0,MOD((YEAR(Q$3)-YEAR($F93))*12+MONTH(Q$3)-MONTH($F93),$D93)=0),ROUND($E93*IF(EDATE($F93,(YEAR(Q$3)-YEAR($F93))*12+MONTH(Q$3)-MONTH($F93))&lt;$G93,1,$I93),2),0))))</f>
        <v/>
      </c>
      <c r="R93" s="5">
        <f>IF($A93="","",IF($L93&lt;&gt;"","",IF($J93&lt;&gt;"Active",0,IF(AND((YEAR(R$3)-YEAR($F93))*12+MONTH(R$3)-MONTH($F93)&gt;=0,MOD((YEAR(R$3)-YEAR($F93))*12+MONTH(R$3)-MONTH($F93),$D93)=0),ROUND($E93*IF(EDATE($F93,(YEAR(R$3)-YEAR($F93))*12+MONTH(R$3)-MONTH($F93))&lt;$G93,1,$I93),2),0))))</f>
        <v/>
      </c>
      <c r="S93" s="5">
        <f>IF($A93="","",IF($L93&lt;&gt;"","",IF($J93&lt;&gt;"Active",0,IF(AND((YEAR(S$3)-YEAR($F93))*12+MONTH(S$3)-MONTH($F93)&gt;=0,MOD((YEAR(S$3)-YEAR($F93))*12+MONTH(S$3)-MONTH($F93),$D93)=0),ROUND($E93*IF(EDATE($F93,(YEAR(S$3)-YEAR($F93))*12+MONTH(S$3)-MONTH($F93))&lt;$G93,1,$I93),2),0))))</f>
        <v/>
      </c>
      <c r="T93" s="5">
        <f>IF($A93="","",IF($L93&lt;&gt;"","",IF($J93&lt;&gt;"Active",0,IF(AND((YEAR(T$3)-YEAR($F93))*12+MONTH(T$3)-MONTH($F93)&gt;=0,MOD((YEAR(T$3)-YEAR($F93))*12+MONTH(T$3)-MONTH($F93),$D93)=0),ROUND($E93*IF(EDATE($F93,(YEAR(T$3)-YEAR($F93))*12+MONTH(T$3)-MONTH($F93))&lt;$G93,1,$I93),2),0))))</f>
        <v/>
      </c>
      <c r="U93" s="5">
        <f>IF($A93="","",IF($L93&lt;&gt;"","",IF($J93&lt;&gt;"Active",0,IF(AND((YEAR(U$3)-YEAR($F93))*12+MONTH(U$3)-MONTH($F93)&gt;=0,MOD((YEAR(U$3)-YEAR($F93))*12+MONTH(U$3)-MONTH($F93),$D93)=0),ROUND($E93*IF(EDATE($F93,(YEAR(U$3)-YEAR($F93))*12+MONTH(U$3)-MONTH($F93))&lt;$G93,1,$I93),2),0))))</f>
        <v/>
      </c>
      <c r="V93" s="5">
        <f>IF($A93="","",IF($L93&lt;&gt;"","",IF($J93&lt;&gt;"Active",0,IF(AND((YEAR(V$3)-YEAR($F93))*12+MONTH(V$3)-MONTH($F93)&gt;=0,MOD((YEAR(V$3)-YEAR($F93))*12+MONTH(V$3)-MONTH($F93),$D93)=0),ROUND($E93*IF(EDATE($F93,(YEAR(V$3)-YEAR($F93))*12+MONTH(V$3)-MONTH($F93))&lt;$G93,1,$I93),2),0))))</f>
        <v/>
      </c>
      <c r="W93" s="5">
        <f>IF($A93="","",IF($L93&lt;&gt;"","",IF($J93&lt;&gt;"Active",0,IF(AND((YEAR(W$3)-YEAR($F93))*12+MONTH(W$3)-MONTH($F93)&gt;=0,MOD((YEAR(W$3)-YEAR($F93))*12+MONTH(W$3)-MONTH($F93),$D93)=0),ROUND($E93*IF(EDATE($F93,(YEAR(W$3)-YEAR($F93))*12+MONTH(W$3)-MONTH($F93))&lt;$G93,1,$I93),2),0))))</f>
        <v/>
      </c>
      <c r="X93" s="5">
        <f>IF($A93="","",IF($L93&lt;&gt;"","",IF($J93&lt;&gt;"Active",0,IF(AND((YEAR(X$3)-YEAR($F93))*12+MONTH(X$3)-MONTH($F93)&gt;=0,MOD((YEAR(X$3)-YEAR($F93))*12+MONTH(X$3)-MONTH($F93),$D93)=0),ROUND($E93*IF(EDATE($F93,(YEAR(X$3)-YEAR($F93))*12+MONTH(X$3)-MONTH($F93))&lt;$G93,1,$I93),2),0))))</f>
        <v/>
      </c>
      <c r="Y93" s="5">
        <f>IF($A93="","",IF($L93&lt;&gt;"","",IF($J93&lt;&gt;"Active",0,$E93*SUMPRODUCT(--(((YEAR($M$3:$X$3)-YEAR($F93))*12+MONTH($M$3:$X$3)-MONTH($F93))&gt;=0),--(MOD((YEAR($M$3:$X$3)-YEAR($F93))*12+MONTH($M$3:$X$3)-MONTH($F93),$D93)=0)))))</f>
        <v/>
      </c>
      <c r="Z93" s="5">
        <f>IF(A93="","",IF(L93&lt;&gt;"","",SUM(M93:X93)))</f>
        <v/>
      </c>
      <c r="AA93" s="5">
        <f>IF(A93="","",IF(OR(Y93="",Z93=""),"",Y93-Z93))</f>
        <v/>
      </c>
    </row>
    <row r="94" ht="22" customHeight="1">
      <c r="A94" s="33" t="n"/>
      <c r="B94" s="34" t="n"/>
      <c r="C94" s="34" t="n"/>
      <c r="D94" s="35">
        <f>IF(A94="","",IFERROR(VLOOKUP(C94,Assumptions!$A$12:$B$16,2,FALSE),""))</f>
        <v/>
      </c>
      <c r="E94" s="36" t="n"/>
      <c r="F94" s="37" t="n"/>
      <c r="G94" s="37" t="n"/>
      <c r="H94" s="38" t="n"/>
      <c r="I94" s="39">
        <f>IF(A94="","",IF(H94="",Assumptions!$B$5,H94))</f>
        <v/>
      </c>
      <c r="J94" s="34" t="n"/>
      <c r="K94" s="40">
        <f>IF(A94="","",IF(OR(L94&lt;&gt;"",J94&lt;&gt;"Active"),"",IF(G94&lt;Assumptions!$B$2,"Renewal overdue"&amp;IF(I94&lt;Assumptions!$B$7,", low retention",""),IF(G94&lt;=Assumptions!$B$2+Assumptions!$B$6,"Renewal due soon"&amp;IF(I94&lt;Assumptions!$B$7,", low retention",""),IF(I94&lt;Assumptions!$B$7,"Low retention","")))))</f>
        <v/>
      </c>
      <c r="L94" s="40">
        <f>IF(A94="","",IF(Assumptions!$B$8&lt;&gt;"Ready","Review assumptions",IF(COUNTIF($A$5:$A$104,A94)&gt;1,"Duplicate contract ID",IF(OR(B94="",C94="",E94="",F94="",G94="",J94=""),"Missing required input",IF(D94="","Frequency not recognized",IF(OR(E94&lt;=0,AND(H94&lt;&gt;"",OR(H94&lt;0,H94&gt;1))),"Check amount or retention",IF(OR(F94&lt;Assumptions!$B$2,F94&gt;EOMONTH(Assumptions!$B$3,11)),"Next service date is outside allowed range","")))))))</f>
        <v/>
      </c>
      <c r="M94" s="5">
        <f>IF($A94="","",IF($L94&lt;&gt;"","",IF($J94&lt;&gt;"Active",0,IF(AND((YEAR(M$3)-YEAR($F94))*12+MONTH(M$3)-MONTH($F94)&gt;=0,MOD((YEAR(M$3)-YEAR($F94))*12+MONTH(M$3)-MONTH($F94),$D94)=0),ROUND($E94*IF(EDATE($F94,(YEAR(M$3)-YEAR($F94))*12+MONTH(M$3)-MONTH($F94))&lt;$G94,1,$I94),2),0))))</f>
        <v/>
      </c>
      <c r="N94" s="5">
        <f>IF($A94="","",IF($L94&lt;&gt;"","",IF($J94&lt;&gt;"Active",0,IF(AND((YEAR(N$3)-YEAR($F94))*12+MONTH(N$3)-MONTH($F94)&gt;=0,MOD((YEAR(N$3)-YEAR($F94))*12+MONTH(N$3)-MONTH($F94),$D94)=0),ROUND($E94*IF(EDATE($F94,(YEAR(N$3)-YEAR($F94))*12+MONTH(N$3)-MONTH($F94))&lt;$G94,1,$I94),2),0))))</f>
        <v/>
      </c>
      <c r="O94" s="5">
        <f>IF($A94="","",IF($L94&lt;&gt;"","",IF($J94&lt;&gt;"Active",0,IF(AND((YEAR(O$3)-YEAR($F94))*12+MONTH(O$3)-MONTH($F94)&gt;=0,MOD((YEAR(O$3)-YEAR($F94))*12+MONTH(O$3)-MONTH($F94),$D94)=0),ROUND($E94*IF(EDATE($F94,(YEAR(O$3)-YEAR($F94))*12+MONTH(O$3)-MONTH($F94))&lt;$G94,1,$I94),2),0))))</f>
        <v/>
      </c>
      <c r="P94" s="5">
        <f>IF($A94="","",IF($L94&lt;&gt;"","",IF($J94&lt;&gt;"Active",0,IF(AND((YEAR(P$3)-YEAR($F94))*12+MONTH(P$3)-MONTH($F94)&gt;=0,MOD((YEAR(P$3)-YEAR($F94))*12+MONTH(P$3)-MONTH($F94),$D94)=0),ROUND($E94*IF(EDATE($F94,(YEAR(P$3)-YEAR($F94))*12+MONTH(P$3)-MONTH($F94))&lt;$G94,1,$I94),2),0))))</f>
        <v/>
      </c>
      <c r="Q94" s="5">
        <f>IF($A94="","",IF($L94&lt;&gt;"","",IF($J94&lt;&gt;"Active",0,IF(AND((YEAR(Q$3)-YEAR($F94))*12+MONTH(Q$3)-MONTH($F94)&gt;=0,MOD((YEAR(Q$3)-YEAR($F94))*12+MONTH(Q$3)-MONTH($F94),$D94)=0),ROUND($E94*IF(EDATE($F94,(YEAR(Q$3)-YEAR($F94))*12+MONTH(Q$3)-MONTH($F94))&lt;$G94,1,$I94),2),0))))</f>
        <v/>
      </c>
      <c r="R94" s="5">
        <f>IF($A94="","",IF($L94&lt;&gt;"","",IF($J94&lt;&gt;"Active",0,IF(AND((YEAR(R$3)-YEAR($F94))*12+MONTH(R$3)-MONTH($F94)&gt;=0,MOD((YEAR(R$3)-YEAR($F94))*12+MONTH(R$3)-MONTH($F94),$D94)=0),ROUND($E94*IF(EDATE($F94,(YEAR(R$3)-YEAR($F94))*12+MONTH(R$3)-MONTH($F94))&lt;$G94,1,$I94),2),0))))</f>
        <v/>
      </c>
      <c r="S94" s="5">
        <f>IF($A94="","",IF($L94&lt;&gt;"","",IF($J94&lt;&gt;"Active",0,IF(AND((YEAR(S$3)-YEAR($F94))*12+MONTH(S$3)-MONTH($F94)&gt;=0,MOD((YEAR(S$3)-YEAR($F94))*12+MONTH(S$3)-MONTH($F94),$D94)=0),ROUND($E94*IF(EDATE($F94,(YEAR(S$3)-YEAR($F94))*12+MONTH(S$3)-MONTH($F94))&lt;$G94,1,$I94),2),0))))</f>
        <v/>
      </c>
      <c r="T94" s="5">
        <f>IF($A94="","",IF($L94&lt;&gt;"","",IF($J94&lt;&gt;"Active",0,IF(AND((YEAR(T$3)-YEAR($F94))*12+MONTH(T$3)-MONTH($F94)&gt;=0,MOD((YEAR(T$3)-YEAR($F94))*12+MONTH(T$3)-MONTH($F94),$D94)=0),ROUND($E94*IF(EDATE($F94,(YEAR(T$3)-YEAR($F94))*12+MONTH(T$3)-MONTH($F94))&lt;$G94,1,$I94),2),0))))</f>
        <v/>
      </c>
      <c r="U94" s="5">
        <f>IF($A94="","",IF($L94&lt;&gt;"","",IF($J94&lt;&gt;"Active",0,IF(AND((YEAR(U$3)-YEAR($F94))*12+MONTH(U$3)-MONTH($F94)&gt;=0,MOD((YEAR(U$3)-YEAR($F94))*12+MONTH(U$3)-MONTH($F94),$D94)=0),ROUND($E94*IF(EDATE($F94,(YEAR(U$3)-YEAR($F94))*12+MONTH(U$3)-MONTH($F94))&lt;$G94,1,$I94),2),0))))</f>
        <v/>
      </c>
      <c r="V94" s="5">
        <f>IF($A94="","",IF($L94&lt;&gt;"","",IF($J94&lt;&gt;"Active",0,IF(AND((YEAR(V$3)-YEAR($F94))*12+MONTH(V$3)-MONTH($F94)&gt;=0,MOD((YEAR(V$3)-YEAR($F94))*12+MONTH(V$3)-MONTH($F94),$D94)=0),ROUND($E94*IF(EDATE($F94,(YEAR(V$3)-YEAR($F94))*12+MONTH(V$3)-MONTH($F94))&lt;$G94,1,$I94),2),0))))</f>
        <v/>
      </c>
      <c r="W94" s="5">
        <f>IF($A94="","",IF($L94&lt;&gt;"","",IF($J94&lt;&gt;"Active",0,IF(AND((YEAR(W$3)-YEAR($F94))*12+MONTH(W$3)-MONTH($F94)&gt;=0,MOD((YEAR(W$3)-YEAR($F94))*12+MONTH(W$3)-MONTH($F94),$D94)=0),ROUND($E94*IF(EDATE($F94,(YEAR(W$3)-YEAR($F94))*12+MONTH(W$3)-MONTH($F94))&lt;$G94,1,$I94),2),0))))</f>
        <v/>
      </c>
      <c r="X94" s="5">
        <f>IF($A94="","",IF($L94&lt;&gt;"","",IF($J94&lt;&gt;"Active",0,IF(AND((YEAR(X$3)-YEAR($F94))*12+MONTH(X$3)-MONTH($F94)&gt;=0,MOD((YEAR(X$3)-YEAR($F94))*12+MONTH(X$3)-MONTH($F94),$D94)=0),ROUND($E94*IF(EDATE($F94,(YEAR(X$3)-YEAR($F94))*12+MONTH(X$3)-MONTH($F94))&lt;$G94,1,$I94),2),0))))</f>
        <v/>
      </c>
      <c r="Y94" s="5">
        <f>IF($A94="","",IF($L94&lt;&gt;"","",IF($J94&lt;&gt;"Active",0,$E94*SUMPRODUCT(--(((YEAR($M$3:$X$3)-YEAR($F94))*12+MONTH($M$3:$X$3)-MONTH($F94))&gt;=0),--(MOD((YEAR($M$3:$X$3)-YEAR($F94))*12+MONTH($M$3:$X$3)-MONTH($F94),$D94)=0)))))</f>
        <v/>
      </c>
      <c r="Z94" s="5">
        <f>IF(A94="","",IF(L94&lt;&gt;"","",SUM(M94:X94)))</f>
        <v/>
      </c>
      <c r="AA94" s="5">
        <f>IF(A94="","",IF(OR(Y94="",Z94=""),"",Y94-Z94))</f>
        <v/>
      </c>
    </row>
    <row r="95" ht="22" customHeight="1">
      <c r="A95" s="33" t="n"/>
      <c r="B95" s="34" t="n"/>
      <c r="C95" s="34" t="n"/>
      <c r="D95" s="35">
        <f>IF(A95="","",IFERROR(VLOOKUP(C95,Assumptions!$A$12:$B$16,2,FALSE),""))</f>
        <v/>
      </c>
      <c r="E95" s="36" t="n"/>
      <c r="F95" s="37" t="n"/>
      <c r="G95" s="37" t="n"/>
      <c r="H95" s="38" t="n"/>
      <c r="I95" s="39">
        <f>IF(A95="","",IF(H95="",Assumptions!$B$5,H95))</f>
        <v/>
      </c>
      <c r="J95" s="34" t="n"/>
      <c r="K95" s="40">
        <f>IF(A95="","",IF(OR(L95&lt;&gt;"",J95&lt;&gt;"Active"),"",IF(G95&lt;Assumptions!$B$2,"Renewal overdue"&amp;IF(I95&lt;Assumptions!$B$7,", low retention",""),IF(G95&lt;=Assumptions!$B$2+Assumptions!$B$6,"Renewal due soon"&amp;IF(I95&lt;Assumptions!$B$7,", low retention",""),IF(I95&lt;Assumptions!$B$7,"Low retention","")))))</f>
        <v/>
      </c>
      <c r="L95" s="40">
        <f>IF(A95="","",IF(Assumptions!$B$8&lt;&gt;"Ready","Review assumptions",IF(COUNTIF($A$5:$A$104,A95)&gt;1,"Duplicate contract ID",IF(OR(B95="",C95="",E95="",F95="",G95="",J95=""),"Missing required input",IF(D95="","Frequency not recognized",IF(OR(E95&lt;=0,AND(H95&lt;&gt;"",OR(H95&lt;0,H95&gt;1))),"Check amount or retention",IF(OR(F95&lt;Assumptions!$B$2,F95&gt;EOMONTH(Assumptions!$B$3,11)),"Next service date is outside allowed range","")))))))</f>
        <v/>
      </c>
      <c r="M95" s="5">
        <f>IF($A95="","",IF($L95&lt;&gt;"","",IF($J95&lt;&gt;"Active",0,IF(AND((YEAR(M$3)-YEAR($F95))*12+MONTH(M$3)-MONTH($F95)&gt;=0,MOD((YEAR(M$3)-YEAR($F95))*12+MONTH(M$3)-MONTH($F95),$D95)=0),ROUND($E95*IF(EDATE($F95,(YEAR(M$3)-YEAR($F95))*12+MONTH(M$3)-MONTH($F95))&lt;$G95,1,$I95),2),0))))</f>
        <v/>
      </c>
      <c r="N95" s="5">
        <f>IF($A95="","",IF($L95&lt;&gt;"","",IF($J95&lt;&gt;"Active",0,IF(AND((YEAR(N$3)-YEAR($F95))*12+MONTH(N$3)-MONTH($F95)&gt;=0,MOD((YEAR(N$3)-YEAR($F95))*12+MONTH(N$3)-MONTH($F95),$D95)=0),ROUND($E95*IF(EDATE($F95,(YEAR(N$3)-YEAR($F95))*12+MONTH(N$3)-MONTH($F95))&lt;$G95,1,$I95),2),0))))</f>
        <v/>
      </c>
      <c r="O95" s="5">
        <f>IF($A95="","",IF($L95&lt;&gt;"","",IF($J95&lt;&gt;"Active",0,IF(AND((YEAR(O$3)-YEAR($F95))*12+MONTH(O$3)-MONTH($F95)&gt;=0,MOD((YEAR(O$3)-YEAR($F95))*12+MONTH(O$3)-MONTH($F95),$D95)=0),ROUND($E95*IF(EDATE($F95,(YEAR(O$3)-YEAR($F95))*12+MONTH(O$3)-MONTH($F95))&lt;$G95,1,$I95),2),0))))</f>
        <v/>
      </c>
      <c r="P95" s="5">
        <f>IF($A95="","",IF($L95&lt;&gt;"","",IF($J95&lt;&gt;"Active",0,IF(AND((YEAR(P$3)-YEAR($F95))*12+MONTH(P$3)-MONTH($F95)&gt;=0,MOD((YEAR(P$3)-YEAR($F95))*12+MONTH(P$3)-MONTH($F95),$D95)=0),ROUND($E95*IF(EDATE($F95,(YEAR(P$3)-YEAR($F95))*12+MONTH(P$3)-MONTH($F95))&lt;$G95,1,$I95),2),0))))</f>
        <v/>
      </c>
      <c r="Q95" s="5">
        <f>IF($A95="","",IF($L95&lt;&gt;"","",IF($J95&lt;&gt;"Active",0,IF(AND((YEAR(Q$3)-YEAR($F95))*12+MONTH(Q$3)-MONTH($F95)&gt;=0,MOD((YEAR(Q$3)-YEAR($F95))*12+MONTH(Q$3)-MONTH($F95),$D95)=0),ROUND($E95*IF(EDATE($F95,(YEAR(Q$3)-YEAR($F95))*12+MONTH(Q$3)-MONTH($F95))&lt;$G95,1,$I95),2),0))))</f>
        <v/>
      </c>
      <c r="R95" s="5">
        <f>IF($A95="","",IF($L95&lt;&gt;"","",IF($J95&lt;&gt;"Active",0,IF(AND((YEAR(R$3)-YEAR($F95))*12+MONTH(R$3)-MONTH($F95)&gt;=0,MOD((YEAR(R$3)-YEAR($F95))*12+MONTH(R$3)-MONTH($F95),$D95)=0),ROUND($E95*IF(EDATE($F95,(YEAR(R$3)-YEAR($F95))*12+MONTH(R$3)-MONTH($F95))&lt;$G95,1,$I95),2),0))))</f>
        <v/>
      </c>
      <c r="S95" s="5">
        <f>IF($A95="","",IF($L95&lt;&gt;"","",IF($J95&lt;&gt;"Active",0,IF(AND((YEAR(S$3)-YEAR($F95))*12+MONTH(S$3)-MONTH($F95)&gt;=0,MOD((YEAR(S$3)-YEAR($F95))*12+MONTH(S$3)-MONTH($F95),$D95)=0),ROUND($E95*IF(EDATE($F95,(YEAR(S$3)-YEAR($F95))*12+MONTH(S$3)-MONTH($F95))&lt;$G95,1,$I95),2),0))))</f>
        <v/>
      </c>
      <c r="T95" s="5">
        <f>IF($A95="","",IF($L95&lt;&gt;"","",IF($J95&lt;&gt;"Active",0,IF(AND((YEAR(T$3)-YEAR($F95))*12+MONTH(T$3)-MONTH($F95)&gt;=0,MOD((YEAR(T$3)-YEAR($F95))*12+MONTH(T$3)-MONTH($F95),$D95)=0),ROUND($E95*IF(EDATE($F95,(YEAR(T$3)-YEAR($F95))*12+MONTH(T$3)-MONTH($F95))&lt;$G95,1,$I95),2),0))))</f>
        <v/>
      </c>
      <c r="U95" s="5">
        <f>IF($A95="","",IF($L95&lt;&gt;"","",IF($J95&lt;&gt;"Active",0,IF(AND((YEAR(U$3)-YEAR($F95))*12+MONTH(U$3)-MONTH($F95)&gt;=0,MOD((YEAR(U$3)-YEAR($F95))*12+MONTH(U$3)-MONTH($F95),$D95)=0),ROUND($E95*IF(EDATE($F95,(YEAR(U$3)-YEAR($F95))*12+MONTH(U$3)-MONTH($F95))&lt;$G95,1,$I95),2),0))))</f>
        <v/>
      </c>
      <c r="V95" s="5">
        <f>IF($A95="","",IF($L95&lt;&gt;"","",IF($J95&lt;&gt;"Active",0,IF(AND((YEAR(V$3)-YEAR($F95))*12+MONTH(V$3)-MONTH($F95)&gt;=0,MOD((YEAR(V$3)-YEAR($F95))*12+MONTH(V$3)-MONTH($F95),$D95)=0),ROUND($E95*IF(EDATE($F95,(YEAR(V$3)-YEAR($F95))*12+MONTH(V$3)-MONTH($F95))&lt;$G95,1,$I95),2),0))))</f>
        <v/>
      </c>
      <c r="W95" s="5">
        <f>IF($A95="","",IF($L95&lt;&gt;"","",IF($J95&lt;&gt;"Active",0,IF(AND((YEAR(W$3)-YEAR($F95))*12+MONTH(W$3)-MONTH($F95)&gt;=0,MOD((YEAR(W$3)-YEAR($F95))*12+MONTH(W$3)-MONTH($F95),$D95)=0),ROUND($E95*IF(EDATE($F95,(YEAR(W$3)-YEAR($F95))*12+MONTH(W$3)-MONTH($F95))&lt;$G95,1,$I95),2),0))))</f>
        <v/>
      </c>
      <c r="X95" s="5">
        <f>IF($A95="","",IF($L95&lt;&gt;"","",IF($J95&lt;&gt;"Active",0,IF(AND((YEAR(X$3)-YEAR($F95))*12+MONTH(X$3)-MONTH($F95)&gt;=0,MOD((YEAR(X$3)-YEAR($F95))*12+MONTH(X$3)-MONTH($F95),$D95)=0),ROUND($E95*IF(EDATE($F95,(YEAR(X$3)-YEAR($F95))*12+MONTH(X$3)-MONTH($F95))&lt;$G95,1,$I95),2),0))))</f>
        <v/>
      </c>
      <c r="Y95" s="5">
        <f>IF($A95="","",IF($L95&lt;&gt;"","",IF($J95&lt;&gt;"Active",0,$E95*SUMPRODUCT(--(((YEAR($M$3:$X$3)-YEAR($F95))*12+MONTH($M$3:$X$3)-MONTH($F95))&gt;=0),--(MOD((YEAR($M$3:$X$3)-YEAR($F95))*12+MONTH($M$3:$X$3)-MONTH($F95),$D95)=0)))))</f>
        <v/>
      </c>
      <c r="Z95" s="5">
        <f>IF(A95="","",IF(L95&lt;&gt;"","",SUM(M95:X95)))</f>
        <v/>
      </c>
      <c r="AA95" s="5">
        <f>IF(A95="","",IF(OR(Y95="",Z95=""),"",Y95-Z95))</f>
        <v/>
      </c>
    </row>
    <row r="96" ht="22" customHeight="1">
      <c r="A96" s="33" t="n"/>
      <c r="B96" s="34" t="n"/>
      <c r="C96" s="34" t="n"/>
      <c r="D96" s="35">
        <f>IF(A96="","",IFERROR(VLOOKUP(C96,Assumptions!$A$12:$B$16,2,FALSE),""))</f>
        <v/>
      </c>
      <c r="E96" s="36" t="n"/>
      <c r="F96" s="37" t="n"/>
      <c r="G96" s="37" t="n"/>
      <c r="H96" s="38" t="n"/>
      <c r="I96" s="39">
        <f>IF(A96="","",IF(H96="",Assumptions!$B$5,H96))</f>
        <v/>
      </c>
      <c r="J96" s="34" t="n"/>
      <c r="K96" s="40">
        <f>IF(A96="","",IF(OR(L96&lt;&gt;"",J96&lt;&gt;"Active"),"",IF(G96&lt;Assumptions!$B$2,"Renewal overdue"&amp;IF(I96&lt;Assumptions!$B$7,", low retention",""),IF(G96&lt;=Assumptions!$B$2+Assumptions!$B$6,"Renewal due soon"&amp;IF(I96&lt;Assumptions!$B$7,", low retention",""),IF(I96&lt;Assumptions!$B$7,"Low retention","")))))</f>
        <v/>
      </c>
      <c r="L96" s="40">
        <f>IF(A96="","",IF(Assumptions!$B$8&lt;&gt;"Ready","Review assumptions",IF(COUNTIF($A$5:$A$104,A96)&gt;1,"Duplicate contract ID",IF(OR(B96="",C96="",E96="",F96="",G96="",J96=""),"Missing required input",IF(D96="","Frequency not recognized",IF(OR(E96&lt;=0,AND(H96&lt;&gt;"",OR(H96&lt;0,H96&gt;1))),"Check amount or retention",IF(OR(F96&lt;Assumptions!$B$2,F96&gt;EOMONTH(Assumptions!$B$3,11)),"Next service date is outside allowed range","")))))))</f>
        <v/>
      </c>
      <c r="M96" s="5">
        <f>IF($A96="","",IF($L96&lt;&gt;"","",IF($J96&lt;&gt;"Active",0,IF(AND((YEAR(M$3)-YEAR($F96))*12+MONTH(M$3)-MONTH($F96)&gt;=0,MOD((YEAR(M$3)-YEAR($F96))*12+MONTH(M$3)-MONTH($F96),$D96)=0),ROUND($E96*IF(EDATE($F96,(YEAR(M$3)-YEAR($F96))*12+MONTH(M$3)-MONTH($F96))&lt;$G96,1,$I96),2),0))))</f>
        <v/>
      </c>
      <c r="N96" s="5">
        <f>IF($A96="","",IF($L96&lt;&gt;"","",IF($J96&lt;&gt;"Active",0,IF(AND((YEAR(N$3)-YEAR($F96))*12+MONTH(N$3)-MONTH($F96)&gt;=0,MOD((YEAR(N$3)-YEAR($F96))*12+MONTH(N$3)-MONTH($F96),$D96)=0),ROUND($E96*IF(EDATE($F96,(YEAR(N$3)-YEAR($F96))*12+MONTH(N$3)-MONTH($F96))&lt;$G96,1,$I96),2),0))))</f>
        <v/>
      </c>
      <c r="O96" s="5">
        <f>IF($A96="","",IF($L96&lt;&gt;"","",IF($J96&lt;&gt;"Active",0,IF(AND((YEAR(O$3)-YEAR($F96))*12+MONTH(O$3)-MONTH($F96)&gt;=0,MOD((YEAR(O$3)-YEAR($F96))*12+MONTH(O$3)-MONTH($F96),$D96)=0),ROUND($E96*IF(EDATE($F96,(YEAR(O$3)-YEAR($F96))*12+MONTH(O$3)-MONTH($F96))&lt;$G96,1,$I96),2),0))))</f>
        <v/>
      </c>
      <c r="P96" s="5">
        <f>IF($A96="","",IF($L96&lt;&gt;"","",IF($J96&lt;&gt;"Active",0,IF(AND((YEAR(P$3)-YEAR($F96))*12+MONTH(P$3)-MONTH($F96)&gt;=0,MOD((YEAR(P$3)-YEAR($F96))*12+MONTH(P$3)-MONTH($F96),$D96)=0),ROUND($E96*IF(EDATE($F96,(YEAR(P$3)-YEAR($F96))*12+MONTH(P$3)-MONTH($F96))&lt;$G96,1,$I96),2),0))))</f>
        <v/>
      </c>
      <c r="Q96" s="5">
        <f>IF($A96="","",IF($L96&lt;&gt;"","",IF($J96&lt;&gt;"Active",0,IF(AND((YEAR(Q$3)-YEAR($F96))*12+MONTH(Q$3)-MONTH($F96)&gt;=0,MOD((YEAR(Q$3)-YEAR($F96))*12+MONTH(Q$3)-MONTH($F96),$D96)=0),ROUND($E96*IF(EDATE($F96,(YEAR(Q$3)-YEAR($F96))*12+MONTH(Q$3)-MONTH($F96))&lt;$G96,1,$I96),2),0))))</f>
        <v/>
      </c>
      <c r="R96" s="5">
        <f>IF($A96="","",IF($L96&lt;&gt;"","",IF($J96&lt;&gt;"Active",0,IF(AND((YEAR(R$3)-YEAR($F96))*12+MONTH(R$3)-MONTH($F96)&gt;=0,MOD((YEAR(R$3)-YEAR($F96))*12+MONTH(R$3)-MONTH($F96),$D96)=0),ROUND($E96*IF(EDATE($F96,(YEAR(R$3)-YEAR($F96))*12+MONTH(R$3)-MONTH($F96))&lt;$G96,1,$I96),2),0))))</f>
        <v/>
      </c>
      <c r="S96" s="5">
        <f>IF($A96="","",IF($L96&lt;&gt;"","",IF($J96&lt;&gt;"Active",0,IF(AND((YEAR(S$3)-YEAR($F96))*12+MONTH(S$3)-MONTH($F96)&gt;=0,MOD((YEAR(S$3)-YEAR($F96))*12+MONTH(S$3)-MONTH($F96),$D96)=0),ROUND($E96*IF(EDATE($F96,(YEAR(S$3)-YEAR($F96))*12+MONTH(S$3)-MONTH($F96))&lt;$G96,1,$I96),2),0))))</f>
        <v/>
      </c>
      <c r="T96" s="5">
        <f>IF($A96="","",IF($L96&lt;&gt;"","",IF($J96&lt;&gt;"Active",0,IF(AND((YEAR(T$3)-YEAR($F96))*12+MONTH(T$3)-MONTH($F96)&gt;=0,MOD((YEAR(T$3)-YEAR($F96))*12+MONTH(T$3)-MONTH($F96),$D96)=0),ROUND($E96*IF(EDATE($F96,(YEAR(T$3)-YEAR($F96))*12+MONTH(T$3)-MONTH($F96))&lt;$G96,1,$I96),2),0))))</f>
        <v/>
      </c>
      <c r="U96" s="5">
        <f>IF($A96="","",IF($L96&lt;&gt;"","",IF($J96&lt;&gt;"Active",0,IF(AND((YEAR(U$3)-YEAR($F96))*12+MONTH(U$3)-MONTH($F96)&gt;=0,MOD((YEAR(U$3)-YEAR($F96))*12+MONTH(U$3)-MONTH($F96),$D96)=0),ROUND($E96*IF(EDATE($F96,(YEAR(U$3)-YEAR($F96))*12+MONTH(U$3)-MONTH($F96))&lt;$G96,1,$I96),2),0))))</f>
        <v/>
      </c>
      <c r="V96" s="5">
        <f>IF($A96="","",IF($L96&lt;&gt;"","",IF($J96&lt;&gt;"Active",0,IF(AND((YEAR(V$3)-YEAR($F96))*12+MONTH(V$3)-MONTH($F96)&gt;=0,MOD((YEAR(V$3)-YEAR($F96))*12+MONTH(V$3)-MONTH($F96),$D96)=0),ROUND($E96*IF(EDATE($F96,(YEAR(V$3)-YEAR($F96))*12+MONTH(V$3)-MONTH($F96))&lt;$G96,1,$I96),2),0))))</f>
        <v/>
      </c>
      <c r="W96" s="5">
        <f>IF($A96="","",IF($L96&lt;&gt;"","",IF($J96&lt;&gt;"Active",0,IF(AND((YEAR(W$3)-YEAR($F96))*12+MONTH(W$3)-MONTH($F96)&gt;=0,MOD((YEAR(W$3)-YEAR($F96))*12+MONTH(W$3)-MONTH($F96),$D96)=0),ROUND($E96*IF(EDATE($F96,(YEAR(W$3)-YEAR($F96))*12+MONTH(W$3)-MONTH($F96))&lt;$G96,1,$I96),2),0))))</f>
        <v/>
      </c>
      <c r="X96" s="5">
        <f>IF($A96="","",IF($L96&lt;&gt;"","",IF($J96&lt;&gt;"Active",0,IF(AND((YEAR(X$3)-YEAR($F96))*12+MONTH(X$3)-MONTH($F96)&gt;=0,MOD((YEAR(X$3)-YEAR($F96))*12+MONTH(X$3)-MONTH($F96),$D96)=0),ROUND($E96*IF(EDATE($F96,(YEAR(X$3)-YEAR($F96))*12+MONTH(X$3)-MONTH($F96))&lt;$G96,1,$I96),2),0))))</f>
        <v/>
      </c>
      <c r="Y96" s="5">
        <f>IF($A96="","",IF($L96&lt;&gt;"","",IF($J96&lt;&gt;"Active",0,$E96*SUMPRODUCT(--(((YEAR($M$3:$X$3)-YEAR($F96))*12+MONTH($M$3:$X$3)-MONTH($F96))&gt;=0),--(MOD((YEAR($M$3:$X$3)-YEAR($F96))*12+MONTH($M$3:$X$3)-MONTH($F96),$D96)=0)))))</f>
        <v/>
      </c>
      <c r="Z96" s="5">
        <f>IF(A96="","",IF(L96&lt;&gt;"","",SUM(M96:X96)))</f>
        <v/>
      </c>
      <c r="AA96" s="5">
        <f>IF(A96="","",IF(OR(Y96="",Z96=""),"",Y96-Z96))</f>
        <v/>
      </c>
    </row>
    <row r="97" ht="22" customHeight="1">
      <c r="A97" s="33" t="n"/>
      <c r="B97" s="34" t="n"/>
      <c r="C97" s="34" t="n"/>
      <c r="D97" s="35">
        <f>IF(A97="","",IFERROR(VLOOKUP(C97,Assumptions!$A$12:$B$16,2,FALSE),""))</f>
        <v/>
      </c>
      <c r="E97" s="36" t="n"/>
      <c r="F97" s="37" t="n"/>
      <c r="G97" s="37" t="n"/>
      <c r="H97" s="38" t="n"/>
      <c r="I97" s="39">
        <f>IF(A97="","",IF(H97="",Assumptions!$B$5,H97))</f>
        <v/>
      </c>
      <c r="J97" s="34" t="n"/>
      <c r="K97" s="40">
        <f>IF(A97="","",IF(OR(L97&lt;&gt;"",J97&lt;&gt;"Active"),"",IF(G97&lt;Assumptions!$B$2,"Renewal overdue"&amp;IF(I97&lt;Assumptions!$B$7,", low retention",""),IF(G97&lt;=Assumptions!$B$2+Assumptions!$B$6,"Renewal due soon"&amp;IF(I97&lt;Assumptions!$B$7,", low retention",""),IF(I97&lt;Assumptions!$B$7,"Low retention","")))))</f>
        <v/>
      </c>
      <c r="L97" s="40">
        <f>IF(A97="","",IF(Assumptions!$B$8&lt;&gt;"Ready","Review assumptions",IF(COUNTIF($A$5:$A$104,A97)&gt;1,"Duplicate contract ID",IF(OR(B97="",C97="",E97="",F97="",G97="",J97=""),"Missing required input",IF(D97="","Frequency not recognized",IF(OR(E97&lt;=0,AND(H97&lt;&gt;"",OR(H97&lt;0,H97&gt;1))),"Check amount or retention",IF(OR(F97&lt;Assumptions!$B$2,F97&gt;EOMONTH(Assumptions!$B$3,11)),"Next service date is outside allowed range","")))))))</f>
        <v/>
      </c>
      <c r="M97" s="5">
        <f>IF($A97="","",IF($L97&lt;&gt;"","",IF($J97&lt;&gt;"Active",0,IF(AND((YEAR(M$3)-YEAR($F97))*12+MONTH(M$3)-MONTH($F97)&gt;=0,MOD((YEAR(M$3)-YEAR($F97))*12+MONTH(M$3)-MONTH($F97),$D97)=0),ROUND($E97*IF(EDATE($F97,(YEAR(M$3)-YEAR($F97))*12+MONTH(M$3)-MONTH($F97))&lt;$G97,1,$I97),2),0))))</f>
        <v/>
      </c>
      <c r="N97" s="5">
        <f>IF($A97="","",IF($L97&lt;&gt;"","",IF($J97&lt;&gt;"Active",0,IF(AND((YEAR(N$3)-YEAR($F97))*12+MONTH(N$3)-MONTH($F97)&gt;=0,MOD((YEAR(N$3)-YEAR($F97))*12+MONTH(N$3)-MONTH($F97),$D97)=0),ROUND($E97*IF(EDATE($F97,(YEAR(N$3)-YEAR($F97))*12+MONTH(N$3)-MONTH($F97))&lt;$G97,1,$I97),2),0))))</f>
        <v/>
      </c>
      <c r="O97" s="5">
        <f>IF($A97="","",IF($L97&lt;&gt;"","",IF($J97&lt;&gt;"Active",0,IF(AND((YEAR(O$3)-YEAR($F97))*12+MONTH(O$3)-MONTH($F97)&gt;=0,MOD((YEAR(O$3)-YEAR($F97))*12+MONTH(O$3)-MONTH($F97),$D97)=0),ROUND($E97*IF(EDATE($F97,(YEAR(O$3)-YEAR($F97))*12+MONTH(O$3)-MONTH($F97))&lt;$G97,1,$I97),2),0))))</f>
        <v/>
      </c>
      <c r="P97" s="5">
        <f>IF($A97="","",IF($L97&lt;&gt;"","",IF($J97&lt;&gt;"Active",0,IF(AND((YEAR(P$3)-YEAR($F97))*12+MONTH(P$3)-MONTH($F97)&gt;=0,MOD((YEAR(P$3)-YEAR($F97))*12+MONTH(P$3)-MONTH($F97),$D97)=0),ROUND($E97*IF(EDATE($F97,(YEAR(P$3)-YEAR($F97))*12+MONTH(P$3)-MONTH($F97))&lt;$G97,1,$I97),2),0))))</f>
        <v/>
      </c>
      <c r="Q97" s="5">
        <f>IF($A97="","",IF($L97&lt;&gt;"","",IF($J97&lt;&gt;"Active",0,IF(AND((YEAR(Q$3)-YEAR($F97))*12+MONTH(Q$3)-MONTH($F97)&gt;=0,MOD((YEAR(Q$3)-YEAR($F97))*12+MONTH(Q$3)-MONTH($F97),$D97)=0),ROUND($E97*IF(EDATE($F97,(YEAR(Q$3)-YEAR($F97))*12+MONTH(Q$3)-MONTH($F97))&lt;$G97,1,$I97),2),0))))</f>
        <v/>
      </c>
      <c r="R97" s="5">
        <f>IF($A97="","",IF($L97&lt;&gt;"","",IF($J97&lt;&gt;"Active",0,IF(AND((YEAR(R$3)-YEAR($F97))*12+MONTH(R$3)-MONTH($F97)&gt;=0,MOD((YEAR(R$3)-YEAR($F97))*12+MONTH(R$3)-MONTH($F97),$D97)=0),ROUND($E97*IF(EDATE($F97,(YEAR(R$3)-YEAR($F97))*12+MONTH(R$3)-MONTH($F97))&lt;$G97,1,$I97),2),0))))</f>
        <v/>
      </c>
      <c r="S97" s="5">
        <f>IF($A97="","",IF($L97&lt;&gt;"","",IF($J97&lt;&gt;"Active",0,IF(AND((YEAR(S$3)-YEAR($F97))*12+MONTH(S$3)-MONTH($F97)&gt;=0,MOD((YEAR(S$3)-YEAR($F97))*12+MONTH(S$3)-MONTH($F97),$D97)=0),ROUND($E97*IF(EDATE($F97,(YEAR(S$3)-YEAR($F97))*12+MONTH(S$3)-MONTH($F97))&lt;$G97,1,$I97),2),0))))</f>
        <v/>
      </c>
      <c r="T97" s="5">
        <f>IF($A97="","",IF($L97&lt;&gt;"","",IF($J97&lt;&gt;"Active",0,IF(AND((YEAR(T$3)-YEAR($F97))*12+MONTH(T$3)-MONTH($F97)&gt;=0,MOD((YEAR(T$3)-YEAR($F97))*12+MONTH(T$3)-MONTH($F97),$D97)=0),ROUND($E97*IF(EDATE($F97,(YEAR(T$3)-YEAR($F97))*12+MONTH(T$3)-MONTH($F97))&lt;$G97,1,$I97),2),0))))</f>
        <v/>
      </c>
      <c r="U97" s="5">
        <f>IF($A97="","",IF($L97&lt;&gt;"","",IF($J97&lt;&gt;"Active",0,IF(AND((YEAR(U$3)-YEAR($F97))*12+MONTH(U$3)-MONTH($F97)&gt;=0,MOD((YEAR(U$3)-YEAR($F97))*12+MONTH(U$3)-MONTH($F97),$D97)=0),ROUND($E97*IF(EDATE($F97,(YEAR(U$3)-YEAR($F97))*12+MONTH(U$3)-MONTH($F97))&lt;$G97,1,$I97),2),0))))</f>
        <v/>
      </c>
      <c r="V97" s="5">
        <f>IF($A97="","",IF($L97&lt;&gt;"","",IF($J97&lt;&gt;"Active",0,IF(AND((YEAR(V$3)-YEAR($F97))*12+MONTH(V$3)-MONTH($F97)&gt;=0,MOD((YEAR(V$3)-YEAR($F97))*12+MONTH(V$3)-MONTH($F97),$D97)=0),ROUND($E97*IF(EDATE($F97,(YEAR(V$3)-YEAR($F97))*12+MONTH(V$3)-MONTH($F97))&lt;$G97,1,$I97),2),0))))</f>
        <v/>
      </c>
      <c r="W97" s="5">
        <f>IF($A97="","",IF($L97&lt;&gt;"","",IF($J97&lt;&gt;"Active",0,IF(AND((YEAR(W$3)-YEAR($F97))*12+MONTH(W$3)-MONTH($F97)&gt;=0,MOD((YEAR(W$3)-YEAR($F97))*12+MONTH(W$3)-MONTH($F97),$D97)=0),ROUND($E97*IF(EDATE($F97,(YEAR(W$3)-YEAR($F97))*12+MONTH(W$3)-MONTH($F97))&lt;$G97,1,$I97),2),0))))</f>
        <v/>
      </c>
      <c r="X97" s="5">
        <f>IF($A97="","",IF($L97&lt;&gt;"","",IF($J97&lt;&gt;"Active",0,IF(AND((YEAR(X$3)-YEAR($F97))*12+MONTH(X$3)-MONTH($F97)&gt;=0,MOD((YEAR(X$3)-YEAR($F97))*12+MONTH(X$3)-MONTH($F97),$D97)=0),ROUND($E97*IF(EDATE($F97,(YEAR(X$3)-YEAR($F97))*12+MONTH(X$3)-MONTH($F97))&lt;$G97,1,$I97),2),0))))</f>
        <v/>
      </c>
      <c r="Y97" s="5">
        <f>IF($A97="","",IF($L97&lt;&gt;"","",IF($J97&lt;&gt;"Active",0,$E97*SUMPRODUCT(--(((YEAR($M$3:$X$3)-YEAR($F97))*12+MONTH($M$3:$X$3)-MONTH($F97))&gt;=0),--(MOD((YEAR($M$3:$X$3)-YEAR($F97))*12+MONTH($M$3:$X$3)-MONTH($F97),$D97)=0)))))</f>
        <v/>
      </c>
      <c r="Z97" s="5">
        <f>IF(A97="","",IF(L97&lt;&gt;"","",SUM(M97:X97)))</f>
        <v/>
      </c>
      <c r="AA97" s="5">
        <f>IF(A97="","",IF(OR(Y97="",Z97=""),"",Y97-Z97))</f>
        <v/>
      </c>
    </row>
    <row r="98" ht="22" customHeight="1">
      <c r="A98" s="33" t="n"/>
      <c r="B98" s="34" t="n"/>
      <c r="C98" s="34" t="n"/>
      <c r="D98" s="35">
        <f>IF(A98="","",IFERROR(VLOOKUP(C98,Assumptions!$A$12:$B$16,2,FALSE),""))</f>
        <v/>
      </c>
      <c r="E98" s="36" t="n"/>
      <c r="F98" s="37" t="n"/>
      <c r="G98" s="37" t="n"/>
      <c r="H98" s="38" t="n"/>
      <c r="I98" s="39">
        <f>IF(A98="","",IF(H98="",Assumptions!$B$5,H98))</f>
        <v/>
      </c>
      <c r="J98" s="34" t="n"/>
      <c r="K98" s="40">
        <f>IF(A98="","",IF(OR(L98&lt;&gt;"",J98&lt;&gt;"Active"),"",IF(G98&lt;Assumptions!$B$2,"Renewal overdue"&amp;IF(I98&lt;Assumptions!$B$7,", low retention",""),IF(G98&lt;=Assumptions!$B$2+Assumptions!$B$6,"Renewal due soon"&amp;IF(I98&lt;Assumptions!$B$7,", low retention",""),IF(I98&lt;Assumptions!$B$7,"Low retention","")))))</f>
        <v/>
      </c>
      <c r="L98" s="40">
        <f>IF(A98="","",IF(Assumptions!$B$8&lt;&gt;"Ready","Review assumptions",IF(COUNTIF($A$5:$A$104,A98)&gt;1,"Duplicate contract ID",IF(OR(B98="",C98="",E98="",F98="",G98="",J98=""),"Missing required input",IF(D98="","Frequency not recognized",IF(OR(E98&lt;=0,AND(H98&lt;&gt;"",OR(H98&lt;0,H98&gt;1))),"Check amount or retention",IF(OR(F98&lt;Assumptions!$B$2,F98&gt;EOMONTH(Assumptions!$B$3,11)),"Next service date is outside allowed range","")))))))</f>
        <v/>
      </c>
      <c r="M98" s="5">
        <f>IF($A98="","",IF($L98&lt;&gt;"","",IF($J98&lt;&gt;"Active",0,IF(AND((YEAR(M$3)-YEAR($F98))*12+MONTH(M$3)-MONTH($F98)&gt;=0,MOD((YEAR(M$3)-YEAR($F98))*12+MONTH(M$3)-MONTH($F98),$D98)=0),ROUND($E98*IF(EDATE($F98,(YEAR(M$3)-YEAR($F98))*12+MONTH(M$3)-MONTH($F98))&lt;$G98,1,$I98),2),0))))</f>
        <v/>
      </c>
      <c r="N98" s="5">
        <f>IF($A98="","",IF($L98&lt;&gt;"","",IF($J98&lt;&gt;"Active",0,IF(AND((YEAR(N$3)-YEAR($F98))*12+MONTH(N$3)-MONTH($F98)&gt;=0,MOD((YEAR(N$3)-YEAR($F98))*12+MONTH(N$3)-MONTH($F98),$D98)=0),ROUND($E98*IF(EDATE($F98,(YEAR(N$3)-YEAR($F98))*12+MONTH(N$3)-MONTH($F98))&lt;$G98,1,$I98),2),0))))</f>
        <v/>
      </c>
      <c r="O98" s="5">
        <f>IF($A98="","",IF($L98&lt;&gt;"","",IF($J98&lt;&gt;"Active",0,IF(AND((YEAR(O$3)-YEAR($F98))*12+MONTH(O$3)-MONTH($F98)&gt;=0,MOD((YEAR(O$3)-YEAR($F98))*12+MONTH(O$3)-MONTH($F98),$D98)=0),ROUND($E98*IF(EDATE($F98,(YEAR(O$3)-YEAR($F98))*12+MONTH(O$3)-MONTH($F98))&lt;$G98,1,$I98),2),0))))</f>
        <v/>
      </c>
      <c r="P98" s="5">
        <f>IF($A98="","",IF($L98&lt;&gt;"","",IF($J98&lt;&gt;"Active",0,IF(AND((YEAR(P$3)-YEAR($F98))*12+MONTH(P$3)-MONTH($F98)&gt;=0,MOD((YEAR(P$3)-YEAR($F98))*12+MONTH(P$3)-MONTH($F98),$D98)=0),ROUND($E98*IF(EDATE($F98,(YEAR(P$3)-YEAR($F98))*12+MONTH(P$3)-MONTH($F98))&lt;$G98,1,$I98),2),0))))</f>
        <v/>
      </c>
      <c r="Q98" s="5">
        <f>IF($A98="","",IF($L98&lt;&gt;"","",IF($J98&lt;&gt;"Active",0,IF(AND((YEAR(Q$3)-YEAR($F98))*12+MONTH(Q$3)-MONTH($F98)&gt;=0,MOD((YEAR(Q$3)-YEAR($F98))*12+MONTH(Q$3)-MONTH($F98),$D98)=0),ROUND($E98*IF(EDATE($F98,(YEAR(Q$3)-YEAR($F98))*12+MONTH(Q$3)-MONTH($F98))&lt;$G98,1,$I98),2),0))))</f>
        <v/>
      </c>
      <c r="R98" s="5">
        <f>IF($A98="","",IF($L98&lt;&gt;"","",IF($J98&lt;&gt;"Active",0,IF(AND((YEAR(R$3)-YEAR($F98))*12+MONTH(R$3)-MONTH($F98)&gt;=0,MOD((YEAR(R$3)-YEAR($F98))*12+MONTH(R$3)-MONTH($F98),$D98)=0),ROUND($E98*IF(EDATE($F98,(YEAR(R$3)-YEAR($F98))*12+MONTH(R$3)-MONTH($F98))&lt;$G98,1,$I98),2),0))))</f>
        <v/>
      </c>
      <c r="S98" s="5">
        <f>IF($A98="","",IF($L98&lt;&gt;"","",IF($J98&lt;&gt;"Active",0,IF(AND((YEAR(S$3)-YEAR($F98))*12+MONTH(S$3)-MONTH($F98)&gt;=0,MOD((YEAR(S$3)-YEAR($F98))*12+MONTH(S$3)-MONTH($F98),$D98)=0),ROUND($E98*IF(EDATE($F98,(YEAR(S$3)-YEAR($F98))*12+MONTH(S$3)-MONTH($F98))&lt;$G98,1,$I98),2),0))))</f>
        <v/>
      </c>
      <c r="T98" s="5">
        <f>IF($A98="","",IF($L98&lt;&gt;"","",IF($J98&lt;&gt;"Active",0,IF(AND((YEAR(T$3)-YEAR($F98))*12+MONTH(T$3)-MONTH($F98)&gt;=0,MOD((YEAR(T$3)-YEAR($F98))*12+MONTH(T$3)-MONTH($F98),$D98)=0),ROUND($E98*IF(EDATE($F98,(YEAR(T$3)-YEAR($F98))*12+MONTH(T$3)-MONTH($F98))&lt;$G98,1,$I98),2),0))))</f>
        <v/>
      </c>
      <c r="U98" s="5">
        <f>IF($A98="","",IF($L98&lt;&gt;"","",IF($J98&lt;&gt;"Active",0,IF(AND((YEAR(U$3)-YEAR($F98))*12+MONTH(U$3)-MONTH($F98)&gt;=0,MOD((YEAR(U$3)-YEAR($F98))*12+MONTH(U$3)-MONTH($F98),$D98)=0),ROUND($E98*IF(EDATE($F98,(YEAR(U$3)-YEAR($F98))*12+MONTH(U$3)-MONTH($F98))&lt;$G98,1,$I98),2),0))))</f>
        <v/>
      </c>
      <c r="V98" s="5">
        <f>IF($A98="","",IF($L98&lt;&gt;"","",IF($J98&lt;&gt;"Active",0,IF(AND((YEAR(V$3)-YEAR($F98))*12+MONTH(V$3)-MONTH($F98)&gt;=0,MOD((YEAR(V$3)-YEAR($F98))*12+MONTH(V$3)-MONTH($F98),$D98)=0),ROUND($E98*IF(EDATE($F98,(YEAR(V$3)-YEAR($F98))*12+MONTH(V$3)-MONTH($F98))&lt;$G98,1,$I98),2),0))))</f>
        <v/>
      </c>
      <c r="W98" s="5">
        <f>IF($A98="","",IF($L98&lt;&gt;"","",IF($J98&lt;&gt;"Active",0,IF(AND((YEAR(W$3)-YEAR($F98))*12+MONTH(W$3)-MONTH($F98)&gt;=0,MOD((YEAR(W$3)-YEAR($F98))*12+MONTH(W$3)-MONTH($F98),$D98)=0),ROUND($E98*IF(EDATE($F98,(YEAR(W$3)-YEAR($F98))*12+MONTH(W$3)-MONTH($F98))&lt;$G98,1,$I98),2),0))))</f>
        <v/>
      </c>
      <c r="X98" s="5">
        <f>IF($A98="","",IF($L98&lt;&gt;"","",IF($J98&lt;&gt;"Active",0,IF(AND((YEAR(X$3)-YEAR($F98))*12+MONTH(X$3)-MONTH($F98)&gt;=0,MOD((YEAR(X$3)-YEAR($F98))*12+MONTH(X$3)-MONTH($F98),$D98)=0),ROUND($E98*IF(EDATE($F98,(YEAR(X$3)-YEAR($F98))*12+MONTH(X$3)-MONTH($F98))&lt;$G98,1,$I98),2),0))))</f>
        <v/>
      </c>
      <c r="Y98" s="5">
        <f>IF($A98="","",IF($L98&lt;&gt;"","",IF($J98&lt;&gt;"Active",0,$E98*SUMPRODUCT(--(((YEAR($M$3:$X$3)-YEAR($F98))*12+MONTH($M$3:$X$3)-MONTH($F98))&gt;=0),--(MOD((YEAR($M$3:$X$3)-YEAR($F98))*12+MONTH($M$3:$X$3)-MONTH($F98),$D98)=0)))))</f>
        <v/>
      </c>
      <c r="Z98" s="5">
        <f>IF(A98="","",IF(L98&lt;&gt;"","",SUM(M98:X98)))</f>
        <v/>
      </c>
      <c r="AA98" s="5">
        <f>IF(A98="","",IF(OR(Y98="",Z98=""),"",Y98-Z98))</f>
        <v/>
      </c>
    </row>
    <row r="99" ht="22" customHeight="1">
      <c r="A99" s="33" t="n"/>
      <c r="B99" s="34" t="n"/>
      <c r="C99" s="34" t="n"/>
      <c r="D99" s="35">
        <f>IF(A99="","",IFERROR(VLOOKUP(C99,Assumptions!$A$12:$B$16,2,FALSE),""))</f>
        <v/>
      </c>
      <c r="E99" s="36" t="n"/>
      <c r="F99" s="37" t="n"/>
      <c r="G99" s="37" t="n"/>
      <c r="H99" s="38" t="n"/>
      <c r="I99" s="39">
        <f>IF(A99="","",IF(H99="",Assumptions!$B$5,H99))</f>
        <v/>
      </c>
      <c r="J99" s="34" t="n"/>
      <c r="K99" s="40">
        <f>IF(A99="","",IF(OR(L99&lt;&gt;"",J99&lt;&gt;"Active"),"",IF(G99&lt;Assumptions!$B$2,"Renewal overdue"&amp;IF(I99&lt;Assumptions!$B$7,", low retention",""),IF(G99&lt;=Assumptions!$B$2+Assumptions!$B$6,"Renewal due soon"&amp;IF(I99&lt;Assumptions!$B$7,", low retention",""),IF(I99&lt;Assumptions!$B$7,"Low retention","")))))</f>
        <v/>
      </c>
      <c r="L99" s="40">
        <f>IF(A99="","",IF(Assumptions!$B$8&lt;&gt;"Ready","Review assumptions",IF(COUNTIF($A$5:$A$104,A99)&gt;1,"Duplicate contract ID",IF(OR(B99="",C99="",E99="",F99="",G99="",J99=""),"Missing required input",IF(D99="","Frequency not recognized",IF(OR(E99&lt;=0,AND(H99&lt;&gt;"",OR(H99&lt;0,H99&gt;1))),"Check amount or retention",IF(OR(F99&lt;Assumptions!$B$2,F99&gt;EOMONTH(Assumptions!$B$3,11)),"Next service date is outside allowed range","")))))))</f>
        <v/>
      </c>
      <c r="M99" s="5">
        <f>IF($A99="","",IF($L99&lt;&gt;"","",IF($J99&lt;&gt;"Active",0,IF(AND((YEAR(M$3)-YEAR($F99))*12+MONTH(M$3)-MONTH($F99)&gt;=0,MOD((YEAR(M$3)-YEAR($F99))*12+MONTH(M$3)-MONTH($F99),$D99)=0),ROUND($E99*IF(EDATE($F99,(YEAR(M$3)-YEAR($F99))*12+MONTH(M$3)-MONTH($F99))&lt;$G99,1,$I99),2),0))))</f>
        <v/>
      </c>
      <c r="N99" s="5">
        <f>IF($A99="","",IF($L99&lt;&gt;"","",IF($J99&lt;&gt;"Active",0,IF(AND((YEAR(N$3)-YEAR($F99))*12+MONTH(N$3)-MONTH($F99)&gt;=0,MOD((YEAR(N$3)-YEAR($F99))*12+MONTH(N$3)-MONTH($F99),$D99)=0),ROUND($E99*IF(EDATE($F99,(YEAR(N$3)-YEAR($F99))*12+MONTH(N$3)-MONTH($F99))&lt;$G99,1,$I99),2),0))))</f>
        <v/>
      </c>
      <c r="O99" s="5">
        <f>IF($A99="","",IF($L99&lt;&gt;"","",IF($J99&lt;&gt;"Active",0,IF(AND((YEAR(O$3)-YEAR($F99))*12+MONTH(O$3)-MONTH($F99)&gt;=0,MOD((YEAR(O$3)-YEAR($F99))*12+MONTH(O$3)-MONTH($F99),$D99)=0),ROUND($E99*IF(EDATE($F99,(YEAR(O$3)-YEAR($F99))*12+MONTH(O$3)-MONTH($F99))&lt;$G99,1,$I99),2),0))))</f>
        <v/>
      </c>
      <c r="P99" s="5">
        <f>IF($A99="","",IF($L99&lt;&gt;"","",IF($J99&lt;&gt;"Active",0,IF(AND((YEAR(P$3)-YEAR($F99))*12+MONTH(P$3)-MONTH($F99)&gt;=0,MOD((YEAR(P$3)-YEAR($F99))*12+MONTH(P$3)-MONTH($F99),$D99)=0),ROUND($E99*IF(EDATE($F99,(YEAR(P$3)-YEAR($F99))*12+MONTH(P$3)-MONTH($F99))&lt;$G99,1,$I99),2),0))))</f>
        <v/>
      </c>
      <c r="Q99" s="5">
        <f>IF($A99="","",IF($L99&lt;&gt;"","",IF($J99&lt;&gt;"Active",0,IF(AND((YEAR(Q$3)-YEAR($F99))*12+MONTH(Q$3)-MONTH($F99)&gt;=0,MOD((YEAR(Q$3)-YEAR($F99))*12+MONTH(Q$3)-MONTH($F99),$D99)=0),ROUND($E99*IF(EDATE($F99,(YEAR(Q$3)-YEAR($F99))*12+MONTH(Q$3)-MONTH($F99))&lt;$G99,1,$I99),2),0))))</f>
        <v/>
      </c>
      <c r="R99" s="5">
        <f>IF($A99="","",IF($L99&lt;&gt;"","",IF($J99&lt;&gt;"Active",0,IF(AND((YEAR(R$3)-YEAR($F99))*12+MONTH(R$3)-MONTH($F99)&gt;=0,MOD((YEAR(R$3)-YEAR($F99))*12+MONTH(R$3)-MONTH($F99),$D99)=0),ROUND($E99*IF(EDATE($F99,(YEAR(R$3)-YEAR($F99))*12+MONTH(R$3)-MONTH($F99))&lt;$G99,1,$I99),2),0))))</f>
        <v/>
      </c>
      <c r="S99" s="5">
        <f>IF($A99="","",IF($L99&lt;&gt;"","",IF($J99&lt;&gt;"Active",0,IF(AND((YEAR(S$3)-YEAR($F99))*12+MONTH(S$3)-MONTH($F99)&gt;=0,MOD((YEAR(S$3)-YEAR($F99))*12+MONTH(S$3)-MONTH($F99),$D99)=0),ROUND($E99*IF(EDATE($F99,(YEAR(S$3)-YEAR($F99))*12+MONTH(S$3)-MONTH($F99))&lt;$G99,1,$I99),2),0))))</f>
        <v/>
      </c>
      <c r="T99" s="5">
        <f>IF($A99="","",IF($L99&lt;&gt;"","",IF($J99&lt;&gt;"Active",0,IF(AND((YEAR(T$3)-YEAR($F99))*12+MONTH(T$3)-MONTH($F99)&gt;=0,MOD((YEAR(T$3)-YEAR($F99))*12+MONTH(T$3)-MONTH($F99),$D99)=0),ROUND($E99*IF(EDATE($F99,(YEAR(T$3)-YEAR($F99))*12+MONTH(T$3)-MONTH($F99))&lt;$G99,1,$I99),2),0))))</f>
        <v/>
      </c>
      <c r="U99" s="5">
        <f>IF($A99="","",IF($L99&lt;&gt;"","",IF($J99&lt;&gt;"Active",0,IF(AND((YEAR(U$3)-YEAR($F99))*12+MONTH(U$3)-MONTH($F99)&gt;=0,MOD((YEAR(U$3)-YEAR($F99))*12+MONTH(U$3)-MONTH($F99),$D99)=0),ROUND($E99*IF(EDATE($F99,(YEAR(U$3)-YEAR($F99))*12+MONTH(U$3)-MONTH($F99))&lt;$G99,1,$I99),2),0))))</f>
        <v/>
      </c>
      <c r="V99" s="5">
        <f>IF($A99="","",IF($L99&lt;&gt;"","",IF($J99&lt;&gt;"Active",0,IF(AND((YEAR(V$3)-YEAR($F99))*12+MONTH(V$3)-MONTH($F99)&gt;=0,MOD((YEAR(V$3)-YEAR($F99))*12+MONTH(V$3)-MONTH($F99),$D99)=0),ROUND($E99*IF(EDATE($F99,(YEAR(V$3)-YEAR($F99))*12+MONTH(V$3)-MONTH($F99))&lt;$G99,1,$I99),2),0))))</f>
        <v/>
      </c>
      <c r="W99" s="5">
        <f>IF($A99="","",IF($L99&lt;&gt;"","",IF($J99&lt;&gt;"Active",0,IF(AND((YEAR(W$3)-YEAR($F99))*12+MONTH(W$3)-MONTH($F99)&gt;=0,MOD((YEAR(W$3)-YEAR($F99))*12+MONTH(W$3)-MONTH($F99),$D99)=0),ROUND($E99*IF(EDATE($F99,(YEAR(W$3)-YEAR($F99))*12+MONTH(W$3)-MONTH($F99))&lt;$G99,1,$I99),2),0))))</f>
        <v/>
      </c>
      <c r="X99" s="5">
        <f>IF($A99="","",IF($L99&lt;&gt;"","",IF($J99&lt;&gt;"Active",0,IF(AND((YEAR(X$3)-YEAR($F99))*12+MONTH(X$3)-MONTH($F99)&gt;=0,MOD((YEAR(X$3)-YEAR($F99))*12+MONTH(X$3)-MONTH($F99),$D99)=0),ROUND($E99*IF(EDATE($F99,(YEAR(X$3)-YEAR($F99))*12+MONTH(X$3)-MONTH($F99))&lt;$G99,1,$I99),2),0))))</f>
        <v/>
      </c>
      <c r="Y99" s="5">
        <f>IF($A99="","",IF($L99&lt;&gt;"","",IF($J99&lt;&gt;"Active",0,$E99*SUMPRODUCT(--(((YEAR($M$3:$X$3)-YEAR($F99))*12+MONTH($M$3:$X$3)-MONTH($F99))&gt;=0),--(MOD((YEAR($M$3:$X$3)-YEAR($F99))*12+MONTH($M$3:$X$3)-MONTH($F99),$D99)=0)))))</f>
        <v/>
      </c>
      <c r="Z99" s="5">
        <f>IF(A99="","",IF(L99&lt;&gt;"","",SUM(M99:X99)))</f>
        <v/>
      </c>
      <c r="AA99" s="5">
        <f>IF(A99="","",IF(OR(Y99="",Z99=""),"",Y99-Z99))</f>
        <v/>
      </c>
    </row>
    <row r="100" ht="22" customHeight="1">
      <c r="A100" s="33" t="n"/>
      <c r="B100" s="34" t="n"/>
      <c r="C100" s="34" t="n"/>
      <c r="D100" s="35">
        <f>IF(A100="","",IFERROR(VLOOKUP(C100,Assumptions!$A$12:$B$16,2,FALSE),""))</f>
        <v/>
      </c>
      <c r="E100" s="36" t="n"/>
      <c r="F100" s="37" t="n"/>
      <c r="G100" s="37" t="n"/>
      <c r="H100" s="38" t="n"/>
      <c r="I100" s="39">
        <f>IF(A100="","",IF(H100="",Assumptions!$B$5,H100))</f>
        <v/>
      </c>
      <c r="J100" s="34" t="n"/>
      <c r="K100" s="40">
        <f>IF(A100="","",IF(OR(L100&lt;&gt;"",J100&lt;&gt;"Active"),"",IF(G100&lt;Assumptions!$B$2,"Renewal overdue"&amp;IF(I100&lt;Assumptions!$B$7,", low retention",""),IF(G100&lt;=Assumptions!$B$2+Assumptions!$B$6,"Renewal due soon"&amp;IF(I100&lt;Assumptions!$B$7,", low retention",""),IF(I100&lt;Assumptions!$B$7,"Low retention","")))))</f>
        <v/>
      </c>
      <c r="L100" s="40">
        <f>IF(A100="","",IF(Assumptions!$B$8&lt;&gt;"Ready","Review assumptions",IF(COUNTIF($A$5:$A$104,A100)&gt;1,"Duplicate contract ID",IF(OR(B100="",C100="",E100="",F100="",G100="",J100=""),"Missing required input",IF(D100="","Frequency not recognized",IF(OR(E100&lt;=0,AND(H100&lt;&gt;"",OR(H100&lt;0,H100&gt;1))),"Check amount or retention",IF(OR(F100&lt;Assumptions!$B$2,F100&gt;EOMONTH(Assumptions!$B$3,11)),"Next service date is outside allowed range","")))))))</f>
        <v/>
      </c>
      <c r="M100" s="5">
        <f>IF($A100="","",IF($L100&lt;&gt;"","",IF($J100&lt;&gt;"Active",0,IF(AND((YEAR(M$3)-YEAR($F100))*12+MONTH(M$3)-MONTH($F100)&gt;=0,MOD((YEAR(M$3)-YEAR($F100))*12+MONTH(M$3)-MONTH($F100),$D100)=0),ROUND($E100*IF(EDATE($F100,(YEAR(M$3)-YEAR($F100))*12+MONTH(M$3)-MONTH($F100))&lt;$G100,1,$I100),2),0))))</f>
        <v/>
      </c>
      <c r="N100" s="5">
        <f>IF($A100="","",IF($L100&lt;&gt;"","",IF($J100&lt;&gt;"Active",0,IF(AND((YEAR(N$3)-YEAR($F100))*12+MONTH(N$3)-MONTH($F100)&gt;=0,MOD((YEAR(N$3)-YEAR($F100))*12+MONTH(N$3)-MONTH($F100),$D100)=0),ROUND($E100*IF(EDATE($F100,(YEAR(N$3)-YEAR($F100))*12+MONTH(N$3)-MONTH($F100))&lt;$G100,1,$I100),2),0))))</f>
        <v/>
      </c>
      <c r="O100" s="5">
        <f>IF($A100="","",IF($L100&lt;&gt;"","",IF($J100&lt;&gt;"Active",0,IF(AND((YEAR(O$3)-YEAR($F100))*12+MONTH(O$3)-MONTH($F100)&gt;=0,MOD((YEAR(O$3)-YEAR($F100))*12+MONTH(O$3)-MONTH($F100),$D100)=0),ROUND($E100*IF(EDATE($F100,(YEAR(O$3)-YEAR($F100))*12+MONTH(O$3)-MONTH($F100))&lt;$G100,1,$I100),2),0))))</f>
        <v/>
      </c>
      <c r="P100" s="5">
        <f>IF($A100="","",IF($L100&lt;&gt;"","",IF($J100&lt;&gt;"Active",0,IF(AND((YEAR(P$3)-YEAR($F100))*12+MONTH(P$3)-MONTH($F100)&gt;=0,MOD((YEAR(P$3)-YEAR($F100))*12+MONTH(P$3)-MONTH($F100),$D100)=0),ROUND($E100*IF(EDATE($F100,(YEAR(P$3)-YEAR($F100))*12+MONTH(P$3)-MONTH($F100))&lt;$G100,1,$I100),2),0))))</f>
        <v/>
      </c>
      <c r="Q100" s="5">
        <f>IF($A100="","",IF($L100&lt;&gt;"","",IF($J100&lt;&gt;"Active",0,IF(AND((YEAR(Q$3)-YEAR($F100))*12+MONTH(Q$3)-MONTH($F100)&gt;=0,MOD((YEAR(Q$3)-YEAR($F100))*12+MONTH(Q$3)-MONTH($F100),$D100)=0),ROUND($E100*IF(EDATE($F100,(YEAR(Q$3)-YEAR($F100))*12+MONTH(Q$3)-MONTH($F100))&lt;$G100,1,$I100),2),0))))</f>
        <v/>
      </c>
      <c r="R100" s="5">
        <f>IF($A100="","",IF($L100&lt;&gt;"","",IF($J100&lt;&gt;"Active",0,IF(AND((YEAR(R$3)-YEAR($F100))*12+MONTH(R$3)-MONTH($F100)&gt;=0,MOD((YEAR(R$3)-YEAR($F100))*12+MONTH(R$3)-MONTH($F100),$D100)=0),ROUND($E100*IF(EDATE($F100,(YEAR(R$3)-YEAR($F100))*12+MONTH(R$3)-MONTH($F100))&lt;$G100,1,$I100),2),0))))</f>
        <v/>
      </c>
      <c r="S100" s="5">
        <f>IF($A100="","",IF($L100&lt;&gt;"","",IF($J100&lt;&gt;"Active",0,IF(AND((YEAR(S$3)-YEAR($F100))*12+MONTH(S$3)-MONTH($F100)&gt;=0,MOD((YEAR(S$3)-YEAR($F100))*12+MONTH(S$3)-MONTH($F100),$D100)=0),ROUND($E100*IF(EDATE($F100,(YEAR(S$3)-YEAR($F100))*12+MONTH(S$3)-MONTH($F100))&lt;$G100,1,$I100),2),0))))</f>
        <v/>
      </c>
      <c r="T100" s="5">
        <f>IF($A100="","",IF($L100&lt;&gt;"","",IF($J100&lt;&gt;"Active",0,IF(AND((YEAR(T$3)-YEAR($F100))*12+MONTH(T$3)-MONTH($F100)&gt;=0,MOD((YEAR(T$3)-YEAR($F100))*12+MONTH(T$3)-MONTH($F100),$D100)=0),ROUND($E100*IF(EDATE($F100,(YEAR(T$3)-YEAR($F100))*12+MONTH(T$3)-MONTH($F100))&lt;$G100,1,$I100),2),0))))</f>
        <v/>
      </c>
      <c r="U100" s="5">
        <f>IF($A100="","",IF($L100&lt;&gt;"","",IF($J100&lt;&gt;"Active",0,IF(AND((YEAR(U$3)-YEAR($F100))*12+MONTH(U$3)-MONTH($F100)&gt;=0,MOD((YEAR(U$3)-YEAR($F100))*12+MONTH(U$3)-MONTH($F100),$D100)=0),ROUND($E100*IF(EDATE($F100,(YEAR(U$3)-YEAR($F100))*12+MONTH(U$3)-MONTH($F100))&lt;$G100,1,$I100),2),0))))</f>
        <v/>
      </c>
      <c r="V100" s="5">
        <f>IF($A100="","",IF($L100&lt;&gt;"","",IF($J100&lt;&gt;"Active",0,IF(AND((YEAR(V$3)-YEAR($F100))*12+MONTH(V$3)-MONTH($F100)&gt;=0,MOD((YEAR(V$3)-YEAR($F100))*12+MONTH(V$3)-MONTH($F100),$D100)=0),ROUND($E100*IF(EDATE($F100,(YEAR(V$3)-YEAR($F100))*12+MONTH(V$3)-MONTH($F100))&lt;$G100,1,$I100),2),0))))</f>
        <v/>
      </c>
      <c r="W100" s="5">
        <f>IF($A100="","",IF($L100&lt;&gt;"","",IF($J100&lt;&gt;"Active",0,IF(AND((YEAR(W$3)-YEAR($F100))*12+MONTH(W$3)-MONTH($F100)&gt;=0,MOD((YEAR(W$3)-YEAR($F100))*12+MONTH(W$3)-MONTH($F100),$D100)=0),ROUND($E100*IF(EDATE($F100,(YEAR(W$3)-YEAR($F100))*12+MONTH(W$3)-MONTH($F100))&lt;$G100,1,$I100),2),0))))</f>
        <v/>
      </c>
      <c r="X100" s="5">
        <f>IF($A100="","",IF($L100&lt;&gt;"","",IF($J100&lt;&gt;"Active",0,IF(AND((YEAR(X$3)-YEAR($F100))*12+MONTH(X$3)-MONTH($F100)&gt;=0,MOD((YEAR(X$3)-YEAR($F100))*12+MONTH(X$3)-MONTH($F100),$D100)=0),ROUND($E100*IF(EDATE($F100,(YEAR(X$3)-YEAR($F100))*12+MONTH(X$3)-MONTH($F100))&lt;$G100,1,$I100),2),0))))</f>
        <v/>
      </c>
      <c r="Y100" s="5">
        <f>IF($A100="","",IF($L100&lt;&gt;"","",IF($J100&lt;&gt;"Active",0,$E100*SUMPRODUCT(--(((YEAR($M$3:$X$3)-YEAR($F100))*12+MONTH($M$3:$X$3)-MONTH($F100))&gt;=0),--(MOD((YEAR($M$3:$X$3)-YEAR($F100))*12+MONTH($M$3:$X$3)-MONTH($F100),$D100)=0)))))</f>
        <v/>
      </c>
      <c r="Z100" s="5">
        <f>IF(A100="","",IF(L100&lt;&gt;"","",SUM(M100:X100)))</f>
        <v/>
      </c>
      <c r="AA100" s="5">
        <f>IF(A100="","",IF(OR(Y100="",Z100=""),"",Y100-Z100))</f>
        <v/>
      </c>
    </row>
    <row r="101" ht="22" customHeight="1">
      <c r="A101" s="33" t="n"/>
      <c r="B101" s="34" t="n"/>
      <c r="C101" s="34" t="n"/>
      <c r="D101" s="35">
        <f>IF(A101="","",IFERROR(VLOOKUP(C101,Assumptions!$A$12:$B$16,2,FALSE),""))</f>
        <v/>
      </c>
      <c r="E101" s="36" t="n"/>
      <c r="F101" s="37" t="n"/>
      <c r="G101" s="37" t="n"/>
      <c r="H101" s="38" t="n"/>
      <c r="I101" s="39">
        <f>IF(A101="","",IF(H101="",Assumptions!$B$5,H101))</f>
        <v/>
      </c>
      <c r="J101" s="34" t="n"/>
      <c r="K101" s="40">
        <f>IF(A101="","",IF(OR(L101&lt;&gt;"",J101&lt;&gt;"Active"),"",IF(G101&lt;Assumptions!$B$2,"Renewal overdue"&amp;IF(I101&lt;Assumptions!$B$7,", low retention",""),IF(G101&lt;=Assumptions!$B$2+Assumptions!$B$6,"Renewal due soon"&amp;IF(I101&lt;Assumptions!$B$7,", low retention",""),IF(I101&lt;Assumptions!$B$7,"Low retention","")))))</f>
        <v/>
      </c>
      <c r="L101" s="40">
        <f>IF(A101="","",IF(Assumptions!$B$8&lt;&gt;"Ready","Review assumptions",IF(COUNTIF($A$5:$A$104,A101)&gt;1,"Duplicate contract ID",IF(OR(B101="",C101="",E101="",F101="",G101="",J101=""),"Missing required input",IF(D101="","Frequency not recognized",IF(OR(E101&lt;=0,AND(H101&lt;&gt;"",OR(H101&lt;0,H101&gt;1))),"Check amount or retention",IF(OR(F101&lt;Assumptions!$B$2,F101&gt;EOMONTH(Assumptions!$B$3,11)),"Next service date is outside allowed range","")))))))</f>
        <v/>
      </c>
      <c r="M101" s="5">
        <f>IF($A101="","",IF($L101&lt;&gt;"","",IF($J101&lt;&gt;"Active",0,IF(AND((YEAR(M$3)-YEAR($F101))*12+MONTH(M$3)-MONTH($F101)&gt;=0,MOD((YEAR(M$3)-YEAR($F101))*12+MONTH(M$3)-MONTH($F101),$D101)=0),ROUND($E101*IF(EDATE($F101,(YEAR(M$3)-YEAR($F101))*12+MONTH(M$3)-MONTH($F101))&lt;$G101,1,$I101),2),0))))</f>
        <v/>
      </c>
      <c r="N101" s="5">
        <f>IF($A101="","",IF($L101&lt;&gt;"","",IF($J101&lt;&gt;"Active",0,IF(AND((YEAR(N$3)-YEAR($F101))*12+MONTH(N$3)-MONTH($F101)&gt;=0,MOD((YEAR(N$3)-YEAR($F101))*12+MONTH(N$3)-MONTH($F101),$D101)=0),ROUND($E101*IF(EDATE($F101,(YEAR(N$3)-YEAR($F101))*12+MONTH(N$3)-MONTH($F101))&lt;$G101,1,$I101),2),0))))</f>
        <v/>
      </c>
      <c r="O101" s="5">
        <f>IF($A101="","",IF($L101&lt;&gt;"","",IF($J101&lt;&gt;"Active",0,IF(AND((YEAR(O$3)-YEAR($F101))*12+MONTH(O$3)-MONTH($F101)&gt;=0,MOD((YEAR(O$3)-YEAR($F101))*12+MONTH(O$3)-MONTH($F101),$D101)=0),ROUND($E101*IF(EDATE($F101,(YEAR(O$3)-YEAR($F101))*12+MONTH(O$3)-MONTH($F101))&lt;$G101,1,$I101),2),0))))</f>
        <v/>
      </c>
      <c r="P101" s="5">
        <f>IF($A101="","",IF($L101&lt;&gt;"","",IF($J101&lt;&gt;"Active",0,IF(AND((YEAR(P$3)-YEAR($F101))*12+MONTH(P$3)-MONTH($F101)&gt;=0,MOD((YEAR(P$3)-YEAR($F101))*12+MONTH(P$3)-MONTH($F101),$D101)=0),ROUND($E101*IF(EDATE($F101,(YEAR(P$3)-YEAR($F101))*12+MONTH(P$3)-MONTH($F101))&lt;$G101,1,$I101),2),0))))</f>
        <v/>
      </c>
      <c r="Q101" s="5">
        <f>IF($A101="","",IF($L101&lt;&gt;"","",IF($J101&lt;&gt;"Active",0,IF(AND((YEAR(Q$3)-YEAR($F101))*12+MONTH(Q$3)-MONTH($F101)&gt;=0,MOD((YEAR(Q$3)-YEAR($F101))*12+MONTH(Q$3)-MONTH($F101),$D101)=0),ROUND($E101*IF(EDATE($F101,(YEAR(Q$3)-YEAR($F101))*12+MONTH(Q$3)-MONTH($F101))&lt;$G101,1,$I101),2),0))))</f>
        <v/>
      </c>
      <c r="R101" s="5">
        <f>IF($A101="","",IF($L101&lt;&gt;"","",IF($J101&lt;&gt;"Active",0,IF(AND((YEAR(R$3)-YEAR($F101))*12+MONTH(R$3)-MONTH($F101)&gt;=0,MOD((YEAR(R$3)-YEAR($F101))*12+MONTH(R$3)-MONTH($F101),$D101)=0),ROUND($E101*IF(EDATE($F101,(YEAR(R$3)-YEAR($F101))*12+MONTH(R$3)-MONTH($F101))&lt;$G101,1,$I101),2),0))))</f>
        <v/>
      </c>
      <c r="S101" s="5">
        <f>IF($A101="","",IF($L101&lt;&gt;"","",IF($J101&lt;&gt;"Active",0,IF(AND((YEAR(S$3)-YEAR($F101))*12+MONTH(S$3)-MONTH($F101)&gt;=0,MOD((YEAR(S$3)-YEAR($F101))*12+MONTH(S$3)-MONTH($F101),$D101)=0),ROUND($E101*IF(EDATE($F101,(YEAR(S$3)-YEAR($F101))*12+MONTH(S$3)-MONTH($F101))&lt;$G101,1,$I101),2),0))))</f>
        <v/>
      </c>
      <c r="T101" s="5">
        <f>IF($A101="","",IF($L101&lt;&gt;"","",IF($J101&lt;&gt;"Active",0,IF(AND((YEAR(T$3)-YEAR($F101))*12+MONTH(T$3)-MONTH($F101)&gt;=0,MOD((YEAR(T$3)-YEAR($F101))*12+MONTH(T$3)-MONTH($F101),$D101)=0),ROUND($E101*IF(EDATE($F101,(YEAR(T$3)-YEAR($F101))*12+MONTH(T$3)-MONTH($F101))&lt;$G101,1,$I101),2),0))))</f>
        <v/>
      </c>
      <c r="U101" s="5">
        <f>IF($A101="","",IF($L101&lt;&gt;"","",IF($J101&lt;&gt;"Active",0,IF(AND((YEAR(U$3)-YEAR($F101))*12+MONTH(U$3)-MONTH($F101)&gt;=0,MOD((YEAR(U$3)-YEAR($F101))*12+MONTH(U$3)-MONTH($F101),$D101)=0),ROUND($E101*IF(EDATE($F101,(YEAR(U$3)-YEAR($F101))*12+MONTH(U$3)-MONTH($F101))&lt;$G101,1,$I101),2),0))))</f>
        <v/>
      </c>
      <c r="V101" s="5">
        <f>IF($A101="","",IF($L101&lt;&gt;"","",IF($J101&lt;&gt;"Active",0,IF(AND((YEAR(V$3)-YEAR($F101))*12+MONTH(V$3)-MONTH($F101)&gt;=0,MOD((YEAR(V$3)-YEAR($F101))*12+MONTH(V$3)-MONTH($F101),$D101)=0),ROUND($E101*IF(EDATE($F101,(YEAR(V$3)-YEAR($F101))*12+MONTH(V$3)-MONTH($F101))&lt;$G101,1,$I101),2),0))))</f>
        <v/>
      </c>
      <c r="W101" s="5">
        <f>IF($A101="","",IF($L101&lt;&gt;"","",IF($J101&lt;&gt;"Active",0,IF(AND((YEAR(W$3)-YEAR($F101))*12+MONTH(W$3)-MONTH($F101)&gt;=0,MOD((YEAR(W$3)-YEAR($F101))*12+MONTH(W$3)-MONTH($F101),$D101)=0),ROUND($E101*IF(EDATE($F101,(YEAR(W$3)-YEAR($F101))*12+MONTH(W$3)-MONTH($F101))&lt;$G101,1,$I101),2),0))))</f>
        <v/>
      </c>
      <c r="X101" s="5">
        <f>IF($A101="","",IF($L101&lt;&gt;"","",IF($J101&lt;&gt;"Active",0,IF(AND((YEAR(X$3)-YEAR($F101))*12+MONTH(X$3)-MONTH($F101)&gt;=0,MOD((YEAR(X$3)-YEAR($F101))*12+MONTH(X$3)-MONTH($F101),$D101)=0),ROUND($E101*IF(EDATE($F101,(YEAR(X$3)-YEAR($F101))*12+MONTH(X$3)-MONTH($F101))&lt;$G101,1,$I101),2),0))))</f>
        <v/>
      </c>
      <c r="Y101" s="5">
        <f>IF($A101="","",IF($L101&lt;&gt;"","",IF($J101&lt;&gt;"Active",0,$E101*SUMPRODUCT(--(((YEAR($M$3:$X$3)-YEAR($F101))*12+MONTH($M$3:$X$3)-MONTH($F101))&gt;=0),--(MOD((YEAR($M$3:$X$3)-YEAR($F101))*12+MONTH($M$3:$X$3)-MONTH($F101),$D101)=0)))))</f>
        <v/>
      </c>
      <c r="Z101" s="5">
        <f>IF(A101="","",IF(L101&lt;&gt;"","",SUM(M101:X101)))</f>
        <v/>
      </c>
      <c r="AA101" s="5">
        <f>IF(A101="","",IF(OR(Y101="",Z101=""),"",Y101-Z101))</f>
        <v/>
      </c>
    </row>
    <row r="102" ht="22" customHeight="1">
      <c r="A102" s="33" t="n"/>
      <c r="B102" s="34" t="n"/>
      <c r="C102" s="34" t="n"/>
      <c r="D102" s="35">
        <f>IF(A102="","",IFERROR(VLOOKUP(C102,Assumptions!$A$12:$B$16,2,FALSE),""))</f>
        <v/>
      </c>
      <c r="E102" s="36" t="n"/>
      <c r="F102" s="37" t="n"/>
      <c r="G102" s="37" t="n"/>
      <c r="H102" s="38" t="n"/>
      <c r="I102" s="39">
        <f>IF(A102="","",IF(H102="",Assumptions!$B$5,H102))</f>
        <v/>
      </c>
      <c r="J102" s="34" t="n"/>
      <c r="K102" s="40">
        <f>IF(A102="","",IF(OR(L102&lt;&gt;"",J102&lt;&gt;"Active"),"",IF(G102&lt;Assumptions!$B$2,"Renewal overdue"&amp;IF(I102&lt;Assumptions!$B$7,", low retention",""),IF(G102&lt;=Assumptions!$B$2+Assumptions!$B$6,"Renewal due soon"&amp;IF(I102&lt;Assumptions!$B$7,", low retention",""),IF(I102&lt;Assumptions!$B$7,"Low retention","")))))</f>
        <v/>
      </c>
      <c r="L102" s="40">
        <f>IF(A102="","",IF(Assumptions!$B$8&lt;&gt;"Ready","Review assumptions",IF(COUNTIF($A$5:$A$104,A102)&gt;1,"Duplicate contract ID",IF(OR(B102="",C102="",E102="",F102="",G102="",J102=""),"Missing required input",IF(D102="","Frequency not recognized",IF(OR(E102&lt;=0,AND(H102&lt;&gt;"",OR(H102&lt;0,H102&gt;1))),"Check amount or retention",IF(OR(F102&lt;Assumptions!$B$2,F102&gt;EOMONTH(Assumptions!$B$3,11)),"Next service date is outside allowed range","")))))))</f>
        <v/>
      </c>
      <c r="M102" s="5">
        <f>IF($A102="","",IF($L102&lt;&gt;"","",IF($J102&lt;&gt;"Active",0,IF(AND((YEAR(M$3)-YEAR($F102))*12+MONTH(M$3)-MONTH($F102)&gt;=0,MOD((YEAR(M$3)-YEAR($F102))*12+MONTH(M$3)-MONTH($F102),$D102)=0),ROUND($E102*IF(EDATE($F102,(YEAR(M$3)-YEAR($F102))*12+MONTH(M$3)-MONTH($F102))&lt;$G102,1,$I102),2),0))))</f>
        <v/>
      </c>
      <c r="N102" s="5">
        <f>IF($A102="","",IF($L102&lt;&gt;"","",IF($J102&lt;&gt;"Active",0,IF(AND((YEAR(N$3)-YEAR($F102))*12+MONTH(N$3)-MONTH($F102)&gt;=0,MOD((YEAR(N$3)-YEAR($F102))*12+MONTH(N$3)-MONTH($F102),$D102)=0),ROUND($E102*IF(EDATE($F102,(YEAR(N$3)-YEAR($F102))*12+MONTH(N$3)-MONTH($F102))&lt;$G102,1,$I102),2),0))))</f>
        <v/>
      </c>
      <c r="O102" s="5">
        <f>IF($A102="","",IF($L102&lt;&gt;"","",IF($J102&lt;&gt;"Active",0,IF(AND((YEAR(O$3)-YEAR($F102))*12+MONTH(O$3)-MONTH($F102)&gt;=0,MOD((YEAR(O$3)-YEAR($F102))*12+MONTH(O$3)-MONTH($F102),$D102)=0),ROUND($E102*IF(EDATE($F102,(YEAR(O$3)-YEAR($F102))*12+MONTH(O$3)-MONTH($F102))&lt;$G102,1,$I102),2),0))))</f>
        <v/>
      </c>
      <c r="P102" s="5">
        <f>IF($A102="","",IF($L102&lt;&gt;"","",IF($J102&lt;&gt;"Active",0,IF(AND((YEAR(P$3)-YEAR($F102))*12+MONTH(P$3)-MONTH($F102)&gt;=0,MOD((YEAR(P$3)-YEAR($F102))*12+MONTH(P$3)-MONTH($F102),$D102)=0),ROUND($E102*IF(EDATE($F102,(YEAR(P$3)-YEAR($F102))*12+MONTH(P$3)-MONTH($F102))&lt;$G102,1,$I102),2),0))))</f>
        <v/>
      </c>
      <c r="Q102" s="5">
        <f>IF($A102="","",IF($L102&lt;&gt;"","",IF($J102&lt;&gt;"Active",0,IF(AND((YEAR(Q$3)-YEAR($F102))*12+MONTH(Q$3)-MONTH($F102)&gt;=0,MOD((YEAR(Q$3)-YEAR($F102))*12+MONTH(Q$3)-MONTH($F102),$D102)=0),ROUND($E102*IF(EDATE($F102,(YEAR(Q$3)-YEAR($F102))*12+MONTH(Q$3)-MONTH($F102))&lt;$G102,1,$I102),2),0))))</f>
        <v/>
      </c>
      <c r="R102" s="5">
        <f>IF($A102="","",IF($L102&lt;&gt;"","",IF($J102&lt;&gt;"Active",0,IF(AND((YEAR(R$3)-YEAR($F102))*12+MONTH(R$3)-MONTH($F102)&gt;=0,MOD((YEAR(R$3)-YEAR($F102))*12+MONTH(R$3)-MONTH($F102),$D102)=0),ROUND($E102*IF(EDATE($F102,(YEAR(R$3)-YEAR($F102))*12+MONTH(R$3)-MONTH($F102))&lt;$G102,1,$I102),2),0))))</f>
        <v/>
      </c>
      <c r="S102" s="5">
        <f>IF($A102="","",IF($L102&lt;&gt;"","",IF($J102&lt;&gt;"Active",0,IF(AND((YEAR(S$3)-YEAR($F102))*12+MONTH(S$3)-MONTH($F102)&gt;=0,MOD((YEAR(S$3)-YEAR($F102))*12+MONTH(S$3)-MONTH($F102),$D102)=0),ROUND($E102*IF(EDATE($F102,(YEAR(S$3)-YEAR($F102))*12+MONTH(S$3)-MONTH($F102))&lt;$G102,1,$I102),2),0))))</f>
        <v/>
      </c>
      <c r="T102" s="5">
        <f>IF($A102="","",IF($L102&lt;&gt;"","",IF($J102&lt;&gt;"Active",0,IF(AND((YEAR(T$3)-YEAR($F102))*12+MONTH(T$3)-MONTH($F102)&gt;=0,MOD((YEAR(T$3)-YEAR($F102))*12+MONTH(T$3)-MONTH($F102),$D102)=0),ROUND($E102*IF(EDATE($F102,(YEAR(T$3)-YEAR($F102))*12+MONTH(T$3)-MONTH($F102))&lt;$G102,1,$I102),2),0))))</f>
        <v/>
      </c>
      <c r="U102" s="5">
        <f>IF($A102="","",IF($L102&lt;&gt;"","",IF($J102&lt;&gt;"Active",0,IF(AND((YEAR(U$3)-YEAR($F102))*12+MONTH(U$3)-MONTH($F102)&gt;=0,MOD((YEAR(U$3)-YEAR($F102))*12+MONTH(U$3)-MONTH($F102),$D102)=0),ROUND($E102*IF(EDATE($F102,(YEAR(U$3)-YEAR($F102))*12+MONTH(U$3)-MONTH($F102))&lt;$G102,1,$I102),2),0))))</f>
        <v/>
      </c>
      <c r="V102" s="5">
        <f>IF($A102="","",IF($L102&lt;&gt;"","",IF($J102&lt;&gt;"Active",0,IF(AND((YEAR(V$3)-YEAR($F102))*12+MONTH(V$3)-MONTH($F102)&gt;=0,MOD((YEAR(V$3)-YEAR($F102))*12+MONTH(V$3)-MONTH($F102),$D102)=0),ROUND($E102*IF(EDATE($F102,(YEAR(V$3)-YEAR($F102))*12+MONTH(V$3)-MONTH($F102))&lt;$G102,1,$I102),2),0))))</f>
        <v/>
      </c>
      <c r="W102" s="5">
        <f>IF($A102="","",IF($L102&lt;&gt;"","",IF($J102&lt;&gt;"Active",0,IF(AND((YEAR(W$3)-YEAR($F102))*12+MONTH(W$3)-MONTH($F102)&gt;=0,MOD((YEAR(W$3)-YEAR($F102))*12+MONTH(W$3)-MONTH($F102),$D102)=0),ROUND($E102*IF(EDATE($F102,(YEAR(W$3)-YEAR($F102))*12+MONTH(W$3)-MONTH($F102))&lt;$G102,1,$I102),2),0))))</f>
        <v/>
      </c>
      <c r="X102" s="5">
        <f>IF($A102="","",IF($L102&lt;&gt;"","",IF($J102&lt;&gt;"Active",0,IF(AND((YEAR(X$3)-YEAR($F102))*12+MONTH(X$3)-MONTH($F102)&gt;=0,MOD((YEAR(X$3)-YEAR($F102))*12+MONTH(X$3)-MONTH($F102),$D102)=0),ROUND($E102*IF(EDATE($F102,(YEAR(X$3)-YEAR($F102))*12+MONTH(X$3)-MONTH($F102))&lt;$G102,1,$I102),2),0))))</f>
        <v/>
      </c>
      <c r="Y102" s="5">
        <f>IF($A102="","",IF($L102&lt;&gt;"","",IF($J102&lt;&gt;"Active",0,$E102*SUMPRODUCT(--(((YEAR($M$3:$X$3)-YEAR($F102))*12+MONTH($M$3:$X$3)-MONTH($F102))&gt;=0),--(MOD((YEAR($M$3:$X$3)-YEAR($F102))*12+MONTH($M$3:$X$3)-MONTH($F102),$D102)=0)))))</f>
        <v/>
      </c>
      <c r="Z102" s="5">
        <f>IF(A102="","",IF(L102&lt;&gt;"","",SUM(M102:X102)))</f>
        <v/>
      </c>
      <c r="AA102" s="5">
        <f>IF(A102="","",IF(OR(Y102="",Z102=""),"",Y102-Z102))</f>
        <v/>
      </c>
    </row>
    <row r="103" ht="22" customHeight="1">
      <c r="A103" s="33" t="n"/>
      <c r="B103" s="34" t="n"/>
      <c r="C103" s="34" t="n"/>
      <c r="D103" s="35">
        <f>IF(A103="","",IFERROR(VLOOKUP(C103,Assumptions!$A$12:$B$16,2,FALSE),""))</f>
        <v/>
      </c>
      <c r="E103" s="36" t="n"/>
      <c r="F103" s="37" t="n"/>
      <c r="G103" s="37" t="n"/>
      <c r="H103" s="38" t="n"/>
      <c r="I103" s="39">
        <f>IF(A103="","",IF(H103="",Assumptions!$B$5,H103))</f>
        <v/>
      </c>
      <c r="J103" s="34" t="n"/>
      <c r="K103" s="40">
        <f>IF(A103="","",IF(OR(L103&lt;&gt;"",J103&lt;&gt;"Active"),"",IF(G103&lt;Assumptions!$B$2,"Renewal overdue"&amp;IF(I103&lt;Assumptions!$B$7,", low retention",""),IF(G103&lt;=Assumptions!$B$2+Assumptions!$B$6,"Renewal due soon"&amp;IF(I103&lt;Assumptions!$B$7,", low retention",""),IF(I103&lt;Assumptions!$B$7,"Low retention","")))))</f>
        <v/>
      </c>
      <c r="L103" s="40">
        <f>IF(A103="","",IF(Assumptions!$B$8&lt;&gt;"Ready","Review assumptions",IF(COUNTIF($A$5:$A$104,A103)&gt;1,"Duplicate contract ID",IF(OR(B103="",C103="",E103="",F103="",G103="",J103=""),"Missing required input",IF(D103="","Frequency not recognized",IF(OR(E103&lt;=0,AND(H103&lt;&gt;"",OR(H103&lt;0,H103&gt;1))),"Check amount or retention",IF(OR(F103&lt;Assumptions!$B$2,F103&gt;EOMONTH(Assumptions!$B$3,11)),"Next service date is outside allowed range","")))))))</f>
        <v/>
      </c>
      <c r="M103" s="5">
        <f>IF($A103="","",IF($L103&lt;&gt;"","",IF($J103&lt;&gt;"Active",0,IF(AND((YEAR(M$3)-YEAR($F103))*12+MONTH(M$3)-MONTH($F103)&gt;=0,MOD((YEAR(M$3)-YEAR($F103))*12+MONTH(M$3)-MONTH($F103),$D103)=0),ROUND($E103*IF(EDATE($F103,(YEAR(M$3)-YEAR($F103))*12+MONTH(M$3)-MONTH($F103))&lt;$G103,1,$I103),2),0))))</f>
        <v/>
      </c>
      <c r="N103" s="5">
        <f>IF($A103="","",IF($L103&lt;&gt;"","",IF($J103&lt;&gt;"Active",0,IF(AND((YEAR(N$3)-YEAR($F103))*12+MONTH(N$3)-MONTH($F103)&gt;=0,MOD((YEAR(N$3)-YEAR($F103))*12+MONTH(N$3)-MONTH($F103),$D103)=0),ROUND($E103*IF(EDATE($F103,(YEAR(N$3)-YEAR($F103))*12+MONTH(N$3)-MONTH($F103))&lt;$G103,1,$I103),2),0))))</f>
        <v/>
      </c>
      <c r="O103" s="5">
        <f>IF($A103="","",IF($L103&lt;&gt;"","",IF($J103&lt;&gt;"Active",0,IF(AND((YEAR(O$3)-YEAR($F103))*12+MONTH(O$3)-MONTH($F103)&gt;=0,MOD((YEAR(O$3)-YEAR($F103))*12+MONTH(O$3)-MONTH($F103),$D103)=0),ROUND($E103*IF(EDATE($F103,(YEAR(O$3)-YEAR($F103))*12+MONTH(O$3)-MONTH($F103))&lt;$G103,1,$I103),2),0))))</f>
        <v/>
      </c>
      <c r="P103" s="5">
        <f>IF($A103="","",IF($L103&lt;&gt;"","",IF($J103&lt;&gt;"Active",0,IF(AND((YEAR(P$3)-YEAR($F103))*12+MONTH(P$3)-MONTH($F103)&gt;=0,MOD((YEAR(P$3)-YEAR($F103))*12+MONTH(P$3)-MONTH($F103),$D103)=0),ROUND($E103*IF(EDATE($F103,(YEAR(P$3)-YEAR($F103))*12+MONTH(P$3)-MONTH($F103))&lt;$G103,1,$I103),2),0))))</f>
        <v/>
      </c>
      <c r="Q103" s="5">
        <f>IF($A103="","",IF($L103&lt;&gt;"","",IF($J103&lt;&gt;"Active",0,IF(AND((YEAR(Q$3)-YEAR($F103))*12+MONTH(Q$3)-MONTH($F103)&gt;=0,MOD((YEAR(Q$3)-YEAR($F103))*12+MONTH(Q$3)-MONTH($F103),$D103)=0),ROUND($E103*IF(EDATE($F103,(YEAR(Q$3)-YEAR($F103))*12+MONTH(Q$3)-MONTH($F103))&lt;$G103,1,$I103),2),0))))</f>
        <v/>
      </c>
      <c r="R103" s="5">
        <f>IF($A103="","",IF($L103&lt;&gt;"","",IF($J103&lt;&gt;"Active",0,IF(AND((YEAR(R$3)-YEAR($F103))*12+MONTH(R$3)-MONTH($F103)&gt;=0,MOD((YEAR(R$3)-YEAR($F103))*12+MONTH(R$3)-MONTH($F103),$D103)=0),ROUND($E103*IF(EDATE($F103,(YEAR(R$3)-YEAR($F103))*12+MONTH(R$3)-MONTH($F103))&lt;$G103,1,$I103),2),0))))</f>
        <v/>
      </c>
      <c r="S103" s="5">
        <f>IF($A103="","",IF($L103&lt;&gt;"","",IF($J103&lt;&gt;"Active",0,IF(AND((YEAR(S$3)-YEAR($F103))*12+MONTH(S$3)-MONTH($F103)&gt;=0,MOD((YEAR(S$3)-YEAR($F103))*12+MONTH(S$3)-MONTH($F103),$D103)=0),ROUND($E103*IF(EDATE($F103,(YEAR(S$3)-YEAR($F103))*12+MONTH(S$3)-MONTH($F103))&lt;$G103,1,$I103),2),0))))</f>
        <v/>
      </c>
      <c r="T103" s="5">
        <f>IF($A103="","",IF($L103&lt;&gt;"","",IF($J103&lt;&gt;"Active",0,IF(AND((YEAR(T$3)-YEAR($F103))*12+MONTH(T$3)-MONTH($F103)&gt;=0,MOD((YEAR(T$3)-YEAR($F103))*12+MONTH(T$3)-MONTH($F103),$D103)=0),ROUND($E103*IF(EDATE($F103,(YEAR(T$3)-YEAR($F103))*12+MONTH(T$3)-MONTH($F103))&lt;$G103,1,$I103),2),0))))</f>
        <v/>
      </c>
      <c r="U103" s="5">
        <f>IF($A103="","",IF($L103&lt;&gt;"","",IF($J103&lt;&gt;"Active",0,IF(AND((YEAR(U$3)-YEAR($F103))*12+MONTH(U$3)-MONTH($F103)&gt;=0,MOD((YEAR(U$3)-YEAR($F103))*12+MONTH(U$3)-MONTH($F103),$D103)=0),ROUND($E103*IF(EDATE($F103,(YEAR(U$3)-YEAR($F103))*12+MONTH(U$3)-MONTH($F103))&lt;$G103,1,$I103),2),0))))</f>
        <v/>
      </c>
      <c r="V103" s="5">
        <f>IF($A103="","",IF($L103&lt;&gt;"","",IF($J103&lt;&gt;"Active",0,IF(AND((YEAR(V$3)-YEAR($F103))*12+MONTH(V$3)-MONTH($F103)&gt;=0,MOD((YEAR(V$3)-YEAR($F103))*12+MONTH(V$3)-MONTH($F103),$D103)=0),ROUND($E103*IF(EDATE($F103,(YEAR(V$3)-YEAR($F103))*12+MONTH(V$3)-MONTH($F103))&lt;$G103,1,$I103),2),0))))</f>
        <v/>
      </c>
      <c r="W103" s="5">
        <f>IF($A103="","",IF($L103&lt;&gt;"","",IF($J103&lt;&gt;"Active",0,IF(AND((YEAR(W$3)-YEAR($F103))*12+MONTH(W$3)-MONTH($F103)&gt;=0,MOD((YEAR(W$3)-YEAR($F103))*12+MONTH(W$3)-MONTH($F103),$D103)=0),ROUND($E103*IF(EDATE($F103,(YEAR(W$3)-YEAR($F103))*12+MONTH(W$3)-MONTH($F103))&lt;$G103,1,$I103),2),0))))</f>
        <v/>
      </c>
      <c r="X103" s="5">
        <f>IF($A103="","",IF($L103&lt;&gt;"","",IF($J103&lt;&gt;"Active",0,IF(AND((YEAR(X$3)-YEAR($F103))*12+MONTH(X$3)-MONTH($F103)&gt;=0,MOD((YEAR(X$3)-YEAR($F103))*12+MONTH(X$3)-MONTH($F103),$D103)=0),ROUND($E103*IF(EDATE($F103,(YEAR(X$3)-YEAR($F103))*12+MONTH(X$3)-MONTH($F103))&lt;$G103,1,$I103),2),0))))</f>
        <v/>
      </c>
      <c r="Y103" s="5">
        <f>IF($A103="","",IF($L103&lt;&gt;"","",IF($J103&lt;&gt;"Active",0,$E103*SUMPRODUCT(--(((YEAR($M$3:$X$3)-YEAR($F103))*12+MONTH($M$3:$X$3)-MONTH($F103))&gt;=0),--(MOD((YEAR($M$3:$X$3)-YEAR($F103))*12+MONTH($M$3:$X$3)-MONTH($F103),$D103)=0)))))</f>
        <v/>
      </c>
      <c r="Z103" s="5">
        <f>IF(A103="","",IF(L103&lt;&gt;"","",SUM(M103:X103)))</f>
        <v/>
      </c>
      <c r="AA103" s="5">
        <f>IF(A103="","",IF(OR(Y103="",Z103=""),"",Y103-Z103))</f>
        <v/>
      </c>
    </row>
    <row r="104" ht="22" customHeight="1">
      <c r="A104" s="33" t="n"/>
      <c r="B104" s="34" t="n"/>
      <c r="C104" s="34" t="n"/>
      <c r="D104" s="35">
        <f>IF(A104="","",IFERROR(VLOOKUP(C104,Assumptions!$A$12:$B$16,2,FALSE),""))</f>
        <v/>
      </c>
      <c r="E104" s="36" t="n"/>
      <c r="F104" s="37" t="n"/>
      <c r="G104" s="37" t="n"/>
      <c r="H104" s="38" t="n"/>
      <c r="I104" s="39">
        <f>IF(A104="","",IF(H104="",Assumptions!$B$5,H104))</f>
        <v/>
      </c>
      <c r="J104" s="34" t="n"/>
      <c r="K104" s="40">
        <f>IF(A104="","",IF(OR(L104&lt;&gt;"",J104&lt;&gt;"Active"),"",IF(G104&lt;Assumptions!$B$2,"Renewal overdue"&amp;IF(I104&lt;Assumptions!$B$7,", low retention",""),IF(G104&lt;=Assumptions!$B$2+Assumptions!$B$6,"Renewal due soon"&amp;IF(I104&lt;Assumptions!$B$7,", low retention",""),IF(I104&lt;Assumptions!$B$7,"Low retention","")))))</f>
        <v/>
      </c>
      <c r="L104" s="40">
        <f>IF(A104="","",IF(Assumptions!$B$8&lt;&gt;"Ready","Review assumptions",IF(COUNTIF($A$5:$A$104,A104)&gt;1,"Duplicate contract ID",IF(OR(B104="",C104="",E104="",F104="",G104="",J104=""),"Missing required input",IF(D104="","Frequency not recognized",IF(OR(E104&lt;=0,AND(H104&lt;&gt;"",OR(H104&lt;0,H104&gt;1))),"Check amount or retention",IF(OR(F104&lt;Assumptions!$B$2,F104&gt;EOMONTH(Assumptions!$B$3,11)),"Next service date is outside allowed range","")))))))</f>
        <v/>
      </c>
      <c r="M104" s="5">
        <f>IF($A104="","",IF($L104&lt;&gt;"","",IF($J104&lt;&gt;"Active",0,IF(AND((YEAR(M$3)-YEAR($F104))*12+MONTH(M$3)-MONTH($F104)&gt;=0,MOD((YEAR(M$3)-YEAR($F104))*12+MONTH(M$3)-MONTH($F104),$D104)=0),ROUND($E104*IF(EDATE($F104,(YEAR(M$3)-YEAR($F104))*12+MONTH(M$3)-MONTH($F104))&lt;$G104,1,$I104),2),0))))</f>
        <v/>
      </c>
      <c r="N104" s="5">
        <f>IF($A104="","",IF($L104&lt;&gt;"","",IF($J104&lt;&gt;"Active",0,IF(AND((YEAR(N$3)-YEAR($F104))*12+MONTH(N$3)-MONTH($F104)&gt;=0,MOD((YEAR(N$3)-YEAR($F104))*12+MONTH(N$3)-MONTH($F104),$D104)=0),ROUND($E104*IF(EDATE($F104,(YEAR(N$3)-YEAR($F104))*12+MONTH(N$3)-MONTH($F104))&lt;$G104,1,$I104),2),0))))</f>
        <v/>
      </c>
      <c r="O104" s="5">
        <f>IF($A104="","",IF($L104&lt;&gt;"","",IF($J104&lt;&gt;"Active",0,IF(AND((YEAR(O$3)-YEAR($F104))*12+MONTH(O$3)-MONTH($F104)&gt;=0,MOD((YEAR(O$3)-YEAR($F104))*12+MONTH(O$3)-MONTH($F104),$D104)=0),ROUND($E104*IF(EDATE($F104,(YEAR(O$3)-YEAR($F104))*12+MONTH(O$3)-MONTH($F104))&lt;$G104,1,$I104),2),0))))</f>
        <v/>
      </c>
      <c r="P104" s="5">
        <f>IF($A104="","",IF($L104&lt;&gt;"","",IF($J104&lt;&gt;"Active",0,IF(AND((YEAR(P$3)-YEAR($F104))*12+MONTH(P$3)-MONTH($F104)&gt;=0,MOD((YEAR(P$3)-YEAR($F104))*12+MONTH(P$3)-MONTH($F104),$D104)=0),ROUND($E104*IF(EDATE($F104,(YEAR(P$3)-YEAR($F104))*12+MONTH(P$3)-MONTH($F104))&lt;$G104,1,$I104),2),0))))</f>
        <v/>
      </c>
      <c r="Q104" s="5">
        <f>IF($A104="","",IF($L104&lt;&gt;"","",IF($J104&lt;&gt;"Active",0,IF(AND((YEAR(Q$3)-YEAR($F104))*12+MONTH(Q$3)-MONTH($F104)&gt;=0,MOD((YEAR(Q$3)-YEAR($F104))*12+MONTH(Q$3)-MONTH($F104),$D104)=0),ROUND($E104*IF(EDATE($F104,(YEAR(Q$3)-YEAR($F104))*12+MONTH(Q$3)-MONTH($F104))&lt;$G104,1,$I104),2),0))))</f>
        <v/>
      </c>
      <c r="R104" s="5">
        <f>IF($A104="","",IF($L104&lt;&gt;"","",IF($J104&lt;&gt;"Active",0,IF(AND((YEAR(R$3)-YEAR($F104))*12+MONTH(R$3)-MONTH($F104)&gt;=0,MOD((YEAR(R$3)-YEAR($F104))*12+MONTH(R$3)-MONTH($F104),$D104)=0),ROUND($E104*IF(EDATE($F104,(YEAR(R$3)-YEAR($F104))*12+MONTH(R$3)-MONTH($F104))&lt;$G104,1,$I104),2),0))))</f>
        <v/>
      </c>
      <c r="S104" s="5">
        <f>IF($A104="","",IF($L104&lt;&gt;"","",IF($J104&lt;&gt;"Active",0,IF(AND((YEAR(S$3)-YEAR($F104))*12+MONTH(S$3)-MONTH($F104)&gt;=0,MOD((YEAR(S$3)-YEAR($F104))*12+MONTH(S$3)-MONTH($F104),$D104)=0),ROUND($E104*IF(EDATE($F104,(YEAR(S$3)-YEAR($F104))*12+MONTH(S$3)-MONTH($F104))&lt;$G104,1,$I104),2),0))))</f>
        <v/>
      </c>
      <c r="T104" s="5">
        <f>IF($A104="","",IF($L104&lt;&gt;"","",IF($J104&lt;&gt;"Active",0,IF(AND((YEAR(T$3)-YEAR($F104))*12+MONTH(T$3)-MONTH($F104)&gt;=0,MOD((YEAR(T$3)-YEAR($F104))*12+MONTH(T$3)-MONTH($F104),$D104)=0),ROUND($E104*IF(EDATE($F104,(YEAR(T$3)-YEAR($F104))*12+MONTH(T$3)-MONTH($F104))&lt;$G104,1,$I104),2),0))))</f>
        <v/>
      </c>
      <c r="U104" s="5">
        <f>IF($A104="","",IF($L104&lt;&gt;"","",IF($J104&lt;&gt;"Active",0,IF(AND((YEAR(U$3)-YEAR($F104))*12+MONTH(U$3)-MONTH($F104)&gt;=0,MOD((YEAR(U$3)-YEAR($F104))*12+MONTH(U$3)-MONTH($F104),$D104)=0),ROUND($E104*IF(EDATE($F104,(YEAR(U$3)-YEAR($F104))*12+MONTH(U$3)-MONTH($F104))&lt;$G104,1,$I104),2),0))))</f>
        <v/>
      </c>
      <c r="V104" s="5">
        <f>IF($A104="","",IF($L104&lt;&gt;"","",IF($J104&lt;&gt;"Active",0,IF(AND((YEAR(V$3)-YEAR($F104))*12+MONTH(V$3)-MONTH($F104)&gt;=0,MOD((YEAR(V$3)-YEAR($F104))*12+MONTH(V$3)-MONTH($F104),$D104)=0),ROUND($E104*IF(EDATE($F104,(YEAR(V$3)-YEAR($F104))*12+MONTH(V$3)-MONTH($F104))&lt;$G104,1,$I104),2),0))))</f>
        <v/>
      </c>
      <c r="W104" s="5">
        <f>IF($A104="","",IF($L104&lt;&gt;"","",IF($J104&lt;&gt;"Active",0,IF(AND((YEAR(W$3)-YEAR($F104))*12+MONTH(W$3)-MONTH($F104)&gt;=0,MOD((YEAR(W$3)-YEAR($F104))*12+MONTH(W$3)-MONTH($F104),$D104)=0),ROUND($E104*IF(EDATE($F104,(YEAR(W$3)-YEAR($F104))*12+MONTH(W$3)-MONTH($F104))&lt;$G104,1,$I104),2),0))))</f>
        <v/>
      </c>
      <c r="X104" s="5">
        <f>IF($A104="","",IF($L104&lt;&gt;"","",IF($J104&lt;&gt;"Active",0,IF(AND((YEAR(X$3)-YEAR($F104))*12+MONTH(X$3)-MONTH($F104)&gt;=0,MOD((YEAR(X$3)-YEAR($F104))*12+MONTH(X$3)-MONTH($F104),$D104)=0),ROUND($E104*IF(EDATE($F104,(YEAR(X$3)-YEAR($F104))*12+MONTH(X$3)-MONTH($F104))&lt;$G104,1,$I104),2),0))))</f>
        <v/>
      </c>
      <c r="Y104" s="5">
        <f>IF($A104="","",IF($L104&lt;&gt;"","",IF($J104&lt;&gt;"Active",0,$E104*SUMPRODUCT(--(((YEAR($M$3:$X$3)-YEAR($F104))*12+MONTH($M$3:$X$3)-MONTH($F104))&gt;=0),--(MOD((YEAR($M$3:$X$3)-YEAR($F104))*12+MONTH($M$3:$X$3)-MONTH($F104),$D104)=0)))))</f>
        <v/>
      </c>
      <c r="Z104" s="5">
        <f>IF(A104="","",IF(L104&lt;&gt;"","",SUM(M104:X104)))</f>
        <v/>
      </c>
      <c r="AA104" s="5">
        <f>IF(A104="","",IF(OR(Y104="",Z104=""),"",Y104-Z104))</f>
        <v/>
      </c>
    </row>
  </sheetData>
  <autoFilter ref="A4:AA104"/>
  <mergeCells count="1">
    <mergeCell ref="A1:AA1"/>
  </mergeCells>
  <conditionalFormatting sqref="L5:L104">
    <cfRule type="expression" priority="1" dxfId="3" stopIfTrue="1">
      <formula>L5&lt;&gt;""</formula>
    </cfRule>
  </conditionalFormatting>
  <conditionalFormatting sqref="K5:K104">
    <cfRule type="expression" priority="2" dxfId="1" stopIfTrue="1">
      <formula>ISNUMBER(SEARCH("overdue",K5))</formula>
    </cfRule>
    <cfRule type="expression" priority="3" dxfId="0" stopIfTrue="1">
      <formula>ISNUMBER(SEARCH("due soon",K5))</formula>
    </cfRule>
    <cfRule type="expression" priority="4" dxfId="4" stopIfTrue="1">
      <formula>ISNUMBER(SEARCH("low retention",K5))</formula>
    </cfRule>
  </conditionalFormatting>
  <conditionalFormatting sqref="I5:I104">
    <cfRule type="expression" priority="5" dxfId="4">
      <formula>AND($A5&lt;&gt;"",$J5="Active",$L5="",$I5&lt;Assumptions!$B$7)</formula>
    </cfRule>
  </conditionalFormatting>
  <conditionalFormatting sqref="A5:AA104">
    <cfRule type="expression" priority="6" dxfId="5">
      <formula>OR($J5="On Hold",$J5="Ended")</formula>
    </cfRule>
  </conditionalFormatting>
  <dataValidations count="8">
    <dataValidation sqref="A5:A104" showDropDown="0" showInputMessage="1" showErrorMessage="1" allowBlank="0" errorTitle="Duplicate contract ID" error="Leave the cell blank or enter a unique administrative contract ID." promptTitle="Contract ID" prompt="Enter a unique fictional or authorized administrative identifier." type="custom" errorStyle="stop">
      <formula1>=OR(A5="",COUNTIF($A$5:$A$104,A5)=1)</formula1>
    </dataValidation>
    <dataValidation sqref="B5:B104" showDropDown="0" showInputMessage="1" showErrorMessage="1" allowBlank="0" errorTitle="Alias too long" error="Enter an account alias containing no more than 60 characters." promptTitle="Account Alias" prompt="Use a fictional or authorized administrative planning alias." type="textLength" errorStyle="stop" operator="lessThanOrEqual">
      <formula1>60</formula1>
    </dataValidation>
    <dataValidation sqref="C5:C104" showDropDown="0" showInputMessage="1" showErrorMessage="1" allowBlank="0" errorTitle="Invalid service frequency" error="Select an available service frequency." promptTitle="Service Frequency" prompt="Select the recurring service frequency." type="list" errorStyle="stop">
      <formula1>=INDIRECT("Assumptions!$A$12:$A$16")</formula1>
    </dataValidation>
    <dataValidation sqref="E5:E104" showDropDown="0" showInputMessage="1" showErrorMessage="1" allowBlank="0" errorTitle="Invalid service revenue" error="Enter an amount from $0.01 through $100,000.00." promptTitle="Revenue per Service" prompt="Enter the planned revenue for one scheduled service." type="decimal" errorStyle="stop" operator="between">
      <formula1>0.01</formula1>
      <formula2>100000</formula2>
    </dataValidation>
    <dataValidation sqref="F5:F104" showDropDown="0" showInputMessage="1" showErrorMessage="1" allowBlank="0" errorTitle="Invalid service date" error="Enter a date from the As-of Date through the end of the forecast period." promptTitle="Next Scheduled Service" prompt="Enter the next scheduled recurring service date." type="custom" errorStyle="stop">
      <formula1>=OR(F5="",AND(ISNUMBER(F5),F5&gt;=Assumptions!$B$2,F5&lt;=EOMONTH(Assumptions!$B$3,11)))</formula1>
    </dataValidation>
    <dataValidation sqref="G5:G104" showDropDown="0" showInputMessage="1" showErrorMessage="1" allowBlank="0" errorTitle="Invalid renewal date" error="Enter a renewal date from 01/01/2020 through 12/31/2100." promptTitle="Next Renewal Date" prompt="Enter the next contract renewal date." type="date" errorStyle="stop" operator="between">
      <formula1>DATE(2020,1,1)</formula1>
      <formula2>DATE(2100,12,31)</formula2>
    </dataValidation>
    <dataValidation sqref="H5:H104" showDropDown="0" showInputMessage="1" showErrorMessage="1" allowBlank="0" errorTitle="Invalid retention percentage" error="Enter a percentage from 0% through 100%, or leave the cell blank." promptTitle="Expected Retention" prompt="Enter a percentage from 0% through 100%." type="custom" errorStyle="stop">
      <formula1>=OR(H5="",AND(ISNUMBER(H5),H5&gt;=0,H5&lt;=1))</formula1>
    </dataValidation>
    <dataValidation sqref="J5:J104" showDropDown="0" showInputMessage="1" showErrorMessage="1" allowBlank="0" errorTitle="Invalid status" error="Select an available contract status." promptTitle="Contract Status" prompt="Select Active, On Hold, or Ended." type="list" errorStyle="stop">
      <formula1>=INDIRECT("Assumptions!$D$12:$D$14")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2026-09-10T21:03:26Z</dcterms:created>
  <dcterms:modified xmlns:dcterms="http://purl.org/dc/terms/" xmlns:xsi="http://www.w3.org/2001/XMLSchema-instance" xsi:type="dcterms:W3CDTF">2026-09-10T21:03:27+00:00Z</dcterms:modified>
</cp:coreProperties>
</file>