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'Summary'!$A$14:$I$20</definedName>
    <definedName name="_xlnm._FilterDatabase" localSheetId="1" hidden="1">'Service Log'!$A$4:$W$104</definedName>
    <definedName name="_xlnm._FilterDatabase" localSheetId="2" hidden="1">'Assumptions'!$A$4:$C$8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1">
    <numFmt numFmtId="164" formatCode="$#,##0.00"/>
    <numFmt numFmtId="165" formatCode="0.00 &quot;hours&quot;"/>
    <numFmt numFmtId="166" formatCode="0.0 &quot;miles&quot;"/>
    <numFmt numFmtId="167" formatCode="0.0%"/>
    <numFmt numFmtId="168" formatCode="$#,##0.00 &quot;/hr&quot;"/>
    <numFmt numFmtId="169" formatCode="mm/dd/yyyy"/>
    <numFmt numFmtId="170" formatCode="0.00 &quot;oz&quot;"/>
    <numFmt numFmtId="171" formatCode="$0.00 &quot;/hr&quot;"/>
    <numFmt numFmtId="172" formatCode="$0.00 &quot;/mile&quot;"/>
    <numFmt numFmtId="173" formatCode="$0.000 &quot;/oz&quot;"/>
    <numFmt numFmtId="174" formatCode="$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3676F"/>
      <sz val="9"/>
    </font>
    <font>
      <name val="Arial"/>
      <b val="1"/>
      <color rgb="00FFFFFF"/>
      <sz val="10"/>
    </font>
    <font>
      <name val="Arial"/>
      <color rgb="0024363D"/>
      <sz val="10"/>
    </font>
    <font>
      <name val="Arial"/>
      <b val="1"/>
      <color rgb="00FFFFFF"/>
      <sz val="11"/>
    </font>
    <font>
      <name val="Arial"/>
      <b val="1"/>
      <color rgb="002436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8" fontId="6" fillId="6" borderId="1" applyAlignment="1" pivotButton="0" quotePrefix="0" xfId="0">
      <alignment horizontal="right" vertical="center"/>
    </xf>
    <xf numFmtId="0" fontId="0" fillId="6" borderId="1" pivotButton="0" quotePrefix="0" xfId="0"/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169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7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71" fontId="4" fillId="4" borderId="1" applyAlignment="1" pivotButton="0" quotePrefix="0" xfId="0">
      <alignment horizontal="left" vertical="center"/>
    </xf>
    <xf numFmtId="172" fontId="4" fillId="4" borderId="1" applyAlignment="1" pivotButton="0" quotePrefix="0" xfId="0">
      <alignment horizontal="left" vertical="center"/>
    </xf>
    <xf numFmtId="173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71" fontId="4" fillId="6" borderId="1" applyAlignment="1" pivotButton="0" quotePrefix="0" xfId="0">
      <alignment horizontal="left" vertical="center"/>
    </xf>
    <xf numFmtId="172" fontId="4" fillId="6" borderId="1" applyAlignment="1" pivotButton="0" quotePrefix="0" xfId="0">
      <alignment horizontal="left" vertical="center"/>
    </xf>
    <xf numFmtId="173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73" fontId="4" fillId="5" borderId="1" applyAlignment="1" pivotButton="0" quotePrefix="0" xfId="0">
      <alignment horizontal="right" vertical="center"/>
    </xf>
    <xf numFmtId="0" fontId="0" fillId="4" borderId="0" pivotButton="0" quotePrefix="0" xfId="0"/>
    <xf numFmtId="174" fontId="4" fillId="5" borderId="1" applyAlignment="1" pivotButton="0" quotePrefix="0" xfId="0">
      <alignment horizontal="right" vertical="center"/>
    </xf>
    <xf numFmtId="0" fontId="0" fillId="6" borderId="0" pivotButton="0" quotePrefix="0" xfId="0"/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8" fontId="6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left" vertical="center"/>
    </xf>
    <xf numFmtId="17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71" fontId="4" fillId="4" borderId="1" applyAlignment="1" pivotButton="0" quotePrefix="0" xfId="0">
      <alignment horizontal="left" vertical="center"/>
    </xf>
    <xf numFmtId="172" fontId="4" fillId="4" borderId="1" applyAlignment="1" pivotButton="0" quotePrefix="0" xfId="0">
      <alignment horizontal="left" vertical="center"/>
    </xf>
    <xf numFmtId="173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171" fontId="4" fillId="6" borderId="1" applyAlignment="1" pivotButton="0" quotePrefix="0" xfId="0">
      <alignment horizontal="left" vertical="center"/>
    </xf>
    <xf numFmtId="172" fontId="4" fillId="6" borderId="1" applyAlignment="1" pivotButton="0" quotePrefix="0" xfId="0">
      <alignment horizontal="left" vertical="center"/>
    </xf>
    <xf numFmtId="173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173" fontId="4" fillId="5" borderId="1" applyAlignment="1" pivotButton="0" quotePrefix="0" xfId="0">
      <alignment horizontal="right" vertical="center"/>
    </xf>
    <xf numFmtId="174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2F7A68"/>
        </patternFill>
      </fill>
    </dxf>
    <dxf>
      <font>
        <name val="Arial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Contribution by Route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'Summary'!L14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'Summary'!$K$15:$K$20</f>
            </numRef>
          </cat>
          <val>
            <numRef>
              <f>'Summary'!$L$15:$L$20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Contribution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Route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3060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showGridLines="0" zoomScale="8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5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2" customWidth="1" min="9" max="9"/>
    <col width="3" customWidth="1" min="10" max="10"/>
    <col width="25" customWidth="1" min="11" max="11"/>
    <col width="16" customWidth="1" min="12" max="12"/>
  </cols>
  <sheetData>
    <row r="1" ht="26" customHeight="1">
      <c r="A1" s="1" t="inlineStr">
        <is>
          <t>Pest Control Route Profitability Summary</t>
        </is>
      </c>
    </row>
    <row r="2" ht="30" customHeight="1">
      <c r="A2" s="2" t="inlineStr">
        <is>
          <t>Fictional examples are for internal route planning only. Completed service records drive the profitability indicators below.</t>
        </is>
      </c>
    </row>
    <row r="3"/>
    <row r="4">
      <c r="A4" s="3" t="inlineStr">
        <is>
          <t>Completed Service Indicators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Completed Visits</t>
        </is>
      </c>
      <c r="B5" s="5">
        <f>COUNTIF('Service Log'!$M$5:$M$104,"Completed")</f>
        <v/>
      </c>
      <c r="C5" s="4" t="inlineStr">
        <is>
          <t>Revenue</t>
        </is>
      </c>
      <c r="D5" s="6">
        <f>IF($B$5=0,"",SUMIF('Service Log'!$M$5:$M$104,"Completed",'Service Log'!$L$5:$L$104))</f>
        <v/>
      </c>
      <c r="E5" s="4" t="inlineStr">
        <is>
          <t>Variable Cost</t>
        </is>
      </c>
      <c r="F5" s="6">
        <f>IF($B$5=0,"",SUMIF('Service Log'!$M$5:$M$104,"Completed",'Service Log'!$T$5:$T$104))</f>
        <v/>
      </c>
      <c r="G5" s="4" t="inlineStr">
        <is>
          <t>Contribution</t>
        </is>
      </c>
      <c r="H5" s="6">
        <f>IF($B$5=0,"",$D$5-$F$5)</f>
        <v/>
      </c>
    </row>
    <row r="6"/>
    <row r="7">
      <c r="A7" s="4" t="inlineStr">
        <is>
          <t>Service Hours</t>
        </is>
      </c>
      <c r="B7" s="53">
        <f>IF($B$5=0,"",SUMIF('Service Log'!$M$5:$M$104,"Completed",'Service Log'!$J$5:$J$104))</f>
        <v/>
      </c>
      <c r="C7" s="4" t="inlineStr">
        <is>
          <t>Route Miles</t>
        </is>
      </c>
      <c r="D7" s="54">
        <f>IF($B$5=0,"",SUMIF('Service Log'!$M$5:$M$104,"Completed",'Service Log'!$K$5:$K$104))</f>
        <v/>
      </c>
      <c r="E7" s="4" t="inlineStr">
        <is>
          <t>Contribution Margin</t>
        </is>
      </c>
      <c r="F7" s="55">
        <f>IFERROR($H$5/$D$5,"")</f>
        <v/>
      </c>
      <c r="G7" s="4" t="inlineStr">
        <is>
          <t>Revenue per Hour</t>
        </is>
      </c>
      <c r="H7" s="56">
        <f>IFERROR($D$5/$B$7,"")</f>
        <v/>
      </c>
    </row>
    <row r="8"/>
    <row r="9">
      <c r="A9" s="4" t="inlineStr">
        <is>
          <t>Records Requiring Review</t>
        </is>
      </c>
      <c r="B9" s="5">
        <f>COUNTIF('Service Log'!$W$5:$W$104,"?*")</f>
        <v/>
      </c>
      <c r="C9" s="11" t="n"/>
      <c r="D9" s="11" t="n"/>
      <c r="E9" s="11" t="n"/>
      <c r="F9" s="11" t="n"/>
      <c r="G9" s="11" t="n"/>
      <c r="H9" s="11" t="n"/>
    </row>
    <row r="10"/>
    <row r="11">
      <c r="A11" s="2" t="inlineStr">
        <is>
          <t>Only records marked Completed are included in revenue, cost, and route contribution totals.</t>
        </is>
      </c>
    </row>
    <row r="12"/>
    <row r="13">
      <c r="A13" s="3" t="inlineStr">
        <is>
          <t>Completed Route Comparison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12" t="inlineStr">
        <is>
          <t>Route</t>
        </is>
      </c>
      <c r="B14" s="12" t="inlineStr">
        <is>
          <t>Visits</t>
        </is>
      </c>
      <c r="C14" s="12" t="inlineStr">
        <is>
          <t>Revenue</t>
        </is>
      </c>
      <c r="D14" s="12" t="inlineStr">
        <is>
          <t>Labor Cost</t>
        </is>
      </c>
      <c r="E14" s="12" t="inlineStr">
        <is>
          <t>Mileage Cost</t>
        </is>
      </c>
      <c r="F14" s="12" t="inlineStr">
        <is>
          <t>Product Cost</t>
        </is>
      </c>
      <c r="G14" s="12" t="inlineStr">
        <is>
          <t>Variable Cost</t>
        </is>
      </c>
      <c r="H14" s="12" t="inlineStr">
        <is>
          <t>Contribution</t>
        </is>
      </c>
      <c r="I14" s="12" t="inlineStr">
        <is>
          <t>Margin</t>
        </is>
      </c>
      <c r="K14" s="12" t="inlineStr">
        <is>
          <t>Route</t>
        </is>
      </c>
      <c r="L14" s="12" t="inlineStr">
        <is>
          <t>Contribution</t>
        </is>
      </c>
    </row>
    <row r="15">
      <c r="A15" s="13">
        <f>Assumptions!$D$5</f>
        <v/>
      </c>
      <c r="B15" s="14">
        <f>IF($A15="","",COUNTIFS('Service Log'!$B$5:$B$104,$A15,'Service Log'!$M$5:$M$104,"Completed"))</f>
        <v/>
      </c>
      <c r="C15" s="15">
        <f>IF($B15=0,"",SUMIFS('Service Log'!$L$5:$L$104,'Service Log'!$B$5:$B$104,$A15,'Service Log'!$M$5:$M$104,"Completed"))</f>
        <v/>
      </c>
      <c r="D15" s="15">
        <f>IF($B15=0,"",SUMIFS('Service Log'!$Q$5:$Q$104,'Service Log'!$B$5:$B$104,$A15,'Service Log'!$M$5:$M$104,"Completed"))</f>
        <v/>
      </c>
      <c r="E15" s="15">
        <f>IF($B15=0,"",SUMIFS('Service Log'!$R$5:$R$104,'Service Log'!$B$5:$B$104,$A15,'Service Log'!$M$5:$M$104,"Completed"))</f>
        <v/>
      </c>
      <c r="F15" s="15">
        <f>IF($B15=0,"",SUMIFS('Service Log'!$S$5:$S$104,'Service Log'!$B$5:$B$104,$A15,'Service Log'!$M$5:$M$104,"Completed"))</f>
        <v/>
      </c>
      <c r="G15" s="15">
        <f>IF($B15=0,"",SUM($D15:$F15))</f>
        <v/>
      </c>
      <c r="H15" s="15">
        <f>IF($B15=0,"",$C15-$G15)</f>
        <v/>
      </c>
      <c r="I15" s="57">
        <f>IFERROR($H15/$C15,"")</f>
        <v/>
      </c>
      <c r="K15" s="13">
        <f>$A15</f>
        <v/>
      </c>
      <c r="L15" s="15">
        <f>IF($B15=0,"",$H15)</f>
        <v/>
      </c>
    </row>
    <row r="16">
      <c r="A16" s="17">
        <f>Assumptions!$D$6</f>
        <v/>
      </c>
      <c r="B16" s="18">
        <f>IF($A16="","",COUNTIFS('Service Log'!$B$5:$B$104,$A16,'Service Log'!$M$5:$M$104,"Completed"))</f>
        <v/>
      </c>
      <c r="C16" s="19">
        <f>IF($B16=0,"",SUMIFS('Service Log'!$L$5:$L$104,'Service Log'!$B$5:$B$104,$A16,'Service Log'!$M$5:$M$104,"Completed"))</f>
        <v/>
      </c>
      <c r="D16" s="19">
        <f>IF($B16=0,"",SUMIFS('Service Log'!$Q$5:$Q$104,'Service Log'!$B$5:$B$104,$A16,'Service Log'!$M$5:$M$104,"Completed"))</f>
        <v/>
      </c>
      <c r="E16" s="19">
        <f>IF($B16=0,"",SUMIFS('Service Log'!$R$5:$R$104,'Service Log'!$B$5:$B$104,$A16,'Service Log'!$M$5:$M$104,"Completed"))</f>
        <v/>
      </c>
      <c r="F16" s="19">
        <f>IF($B16=0,"",SUMIFS('Service Log'!$S$5:$S$104,'Service Log'!$B$5:$B$104,$A16,'Service Log'!$M$5:$M$104,"Completed"))</f>
        <v/>
      </c>
      <c r="G16" s="19">
        <f>IF($B16=0,"",SUM($D16:$F16))</f>
        <v/>
      </c>
      <c r="H16" s="19">
        <f>IF($B16=0,"",$C16-$G16)</f>
        <v/>
      </c>
      <c r="I16" s="58">
        <f>IFERROR($H16/$C16,"")</f>
        <v/>
      </c>
      <c r="K16" s="17">
        <f>$A16</f>
        <v/>
      </c>
      <c r="L16" s="19">
        <f>IF($B16=0,"",$H16)</f>
        <v/>
      </c>
    </row>
    <row r="17">
      <c r="A17" s="13">
        <f>Assumptions!$D$7</f>
        <v/>
      </c>
      <c r="B17" s="14">
        <f>IF($A17="","",COUNTIFS('Service Log'!$B$5:$B$104,$A17,'Service Log'!$M$5:$M$104,"Completed"))</f>
        <v/>
      </c>
      <c r="C17" s="15">
        <f>IF($B17=0,"",SUMIFS('Service Log'!$L$5:$L$104,'Service Log'!$B$5:$B$104,$A17,'Service Log'!$M$5:$M$104,"Completed"))</f>
        <v/>
      </c>
      <c r="D17" s="15">
        <f>IF($B17=0,"",SUMIFS('Service Log'!$Q$5:$Q$104,'Service Log'!$B$5:$B$104,$A17,'Service Log'!$M$5:$M$104,"Completed"))</f>
        <v/>
      </c>
      <c r="E17" s="15">
        <f>IF($B17=0,"",SUMIFS('Service Log'!$R$5:$R$104,'Service Log'!$B$5:$B$104,$A17,'Service Log'!$M$5:$M$104,"Completed"))</f>
        <v/>
      </c>
      <c r="F17" s="15">
        <f>IF($B17=0,"",SUMIFS('Service Log'!$S$5:$S$104,'Service Log'!$B$5:$B$104,$A17,'Service Log'!$M$5:$M$104,"Completed"))</f>
        <v/>
      </c>
      <c r="G17" s="15">
        <f>IF($B17=0,"",SUM($D17:$F17))</f>
        <v/>
      </c>
      <c r="H17" s="15">
        <f>IF($B17=0,"",$C17-$G17)</f>
        <v/>
      </c>
      <c r="I17" s="57">
        <f>IFERROR($H17/$C17,"")</f>
        <v/>
      </c>
      <c r="K17" s="13">
        <f>$A17</f>
        <v/>
      </c>
      <c r="L17" s="15">
        <f>IF($B17=0,"",$H17)</f>
        <v/>
      </c>
    </row>
    <row r="18">
      <c r="A18" s="17">
        <f>Assumptions!$D$8</f>
        <v/>
      </c>
      <c r="B18" s="18">
        <f>IF($A18="","",COUNTIFS('Service Log'!$B$5:$B$104,$A18,'Service Log'!$M$5:$M$104,"Completed"))</f>
        <v/>
      </c>
      <c r="C18" s="19">
        <f>IF($B18=0,"",SUMIFS('Service Log'!$L$5:$L$104,'Service Log'!$B$5:$B$104,$A18,'Service Log'!$M$5:$M$104,"Completed"))</f>
        <v/>
      </c>
      <c r="D18" s="19">
        <f>IF($B18=0,"",SUMIFS('Service Log'!$Q$5:$Q$104,'Service Log'!$B$5:$B$104,$A18,'Service Log'!$M$5:$M$104,"Completed"))</f>
        <v/>
      </c>
      <c r="E18" s="19">
        <f>IF($B18=0,"",SUMIFS('Service Log'!$R$5:$R$104,'Service Log'!$B$5:$B$104,$A18,'Service Log'!$M$5:$M$104,"Completed"))</f>
        <v/>
      </c>
      <c r="F18" s="19">
        <f>IF($B18=0,"",SUMIFS('Service Log'!$S$5:$S$104,'Service Log'!$B$5:$B$104,$A18,'Service Log'!$M$5:$M$104,"Completed"))</f>
        <v/>
      </c>
      <c r="G18" s="19">
        <f>IF($B18=0,"",SUM($D18:$F18))</f>
        <v/>
      </c>
      <c r="H18" s="19">
        <f>IF($B18=0,"",$C18-$G18)</f>
        <v/>
      </c>
      <c r="I18" s="58">
        <f>IFERROR($H18/$C18,"")</f>
        <v/>
      </c>
      <c r="K18" s="17">
        <f>$A18</f>
        <v/>
      </c>
      <c r="L18" s="19">
        <f>IF($B18=0,"",$H18)</f>
        <v/>
      </c>
    </row>
    <row r="19">
      <c r="A19" s="13">
        <f>Assumptions!$D$9</f>
        <v/>
      </c>
      <c r="B19" s="14">
        <f>IF($A19="","",COUNTIFS('Service Log'!$B$5:$B$104,$A19,'Service Log'!$M$5:$M$104,"Completed"))</f>
        <v/>
      </c>
      <c r="C19" s="15">
        <f>IF($B19=0,"",SUMIFS('Service Log'!$L$5:$L$104,'Service Log'!$B$5:$B$104,$A19,'Service Log'!$M$5:$M$104,"Completed"))</f>
        <v/>
      </c>
      <c r="D19" s="15">
        <f>IF($B19=0,"",SUMIFS('Service Log'!$Q$5:$Q$104,'Service Log'!$B$5:$B$104,$A19,'Service Log'!$M$5:$M$104,"Completed"))</f>
        <v/>
      </c>
      <c r="E19" s="15">
        <f>IF($B19=0,"",SUMIFS('Service Log'!$R$5:$R$104,'Service Log'!$B$5:$B$104,$A19,'Service Log'!$M$5:$M$104,"Completed"))</f>
        <v/>
      </c>
      <c r="F19" s="15">
        <f>IF($B19=0,"",SUMIFS('Service Log'!$S$5:$S$104,'Service Log'!$B$5:$B$104,$A19,'Service Log'!$M$5:$M$104,"Completed"))</f>
        <v/>
      </c>
      <c r="G19" s="15">
        <f>IF($B19=0,"",SUM($D19:$F19))</f>
        <v/>
      </c>
      <c r="H19" s="15">
        <f>IF($B19=0,"",$C19-$G19)</f>
        <v/>
      </c>
      <c r="I19" s="57">
        <f>IFERROR($H19/$C19,"")</f>
        <v/>
      </c>
      <c r="K19" s="13">
        <f>$A19</f>
        <v/>
      </c>
      <c r="L19" s="15">
        <f>IF($B19=0,"",$H19)</f>
        <v/>
      </c>
    </row>
    <row r="20">
      <c r="A20" s="17">
        <f>Assumptions!$D$10</f>
        <v/>
      </c>
      <c r="B20" s="18">
        <f>IF($A20="","",COUNTIFS('Service Log'!$B$5:$B$104,$A20,'Service Log'!$M$5:$M$104,"Completed"))</f>
        <v/>
      </c>
      <c r="C20" s="19">
        <f>IF($B20=0,"",SUMIFS('Service Log'!$L$5:$L$104,'Service Log'!$B$5:$B$104,$A20,'Service Log'!$M$5:$M$104,"Completed"))</f>
        <v/>
      </c>
      <c r="D20" s="19">
        <f>IF($B20=0,"",SUMIFS('Service Log'!$Q$5:$Q$104,'Service Log'!$B$5:$B$104,$A20,'Service Log'!$M$5:$M$104,"Completed"))</f>
        <v/>
      </c>
      <c r="E20" s="19">
        <f>IF($B20=0,"",SUMIFS('Service Log'!$R$5:$R$104,'Service Log'!$B$5:$B$104,$A20,'Service Log'!$M$5:$M$104,"Completed"))</f>
        <v/>
      </c>
      <c r="F20" s="19">
        <f>IF($B20=0,"",SUMIFS('Service Log'!$S$5:$S$104,'Service Log'!$B$5:$B$104,$A20,'Service Log'!$M$5:$M$104,"Completed"))</f>
        <v/>
      </c>
      <c r="G20" s="19">
        <f>IF($B20=0,"",SUM($D20:$F20))</f>
        <v/>
      </c>
      <c r="H20" s="19">
        <f>IF($B20=0,"",$C20-$G20)</f>
        <v/>
      </c>
      <c r="I20" s="58">
        <f>IFERROR($H20/$C20,"")</f>
        <v/>
      </c>
      <c r="K20" s="17">
        <f>$A20</f>
        <v/>
      </c>
      <c r="L20" s="19">
        <f>IF($B20=0,"",$H20)</f>
        <v/>
      </c>
    </row>
    <row r="21">
      <c r="A21" s="21" t="inlineStr">
        <is>
          <t>Total</t>
        </is>
      </c>
      <c r="B21" s="22">
        <f>SUM($B$15:$B$20)</f>
        <v/>
      </c>
      <c r="C21" s="23">
        <f>IF($B$21=0,"",SUM($C$15:$C$20))</f>
        <v/>
      </c>
      <c r="D21" s="23">
        <f>IF($B$21=0,"",SUM($D$15:$D$20))</f>
        <v/>
      </c>
      <c r="E21" s="23">
        <f>IF($B$21=0,"",SUM($E$15:$E$20))</f>
        <v/>
      </c>
      <c r="F21" s="23">
        <f>IF($B$21=0,"",SUM($F$15:$F$20))</f>
        <v/>
      </c>
      <c r="G21" s="23">
        <f>IF($B$21=0,"",SUM($G$15:$G$20))</f>
        <v/>
      </c>
      <c r="H21" s="23">
        <f>IF($B$21=0,"",$C$21-$G$21)</f>
        <v/>
      </c>
      <c r="I21" s="59">
        <f>IFERROR($H$21/$C$21,"")</f>
        <v/>
      </c>
    </row>
  </sheetData>
  <autoFilter ref="A14:I20"/>
  <mergeCells count="1">
    <mergeCell ref="A1:L1"/>
  </mergeCells>
  <conditionalFormatting sqref="H15:H21">
    <cfRule type="expression" priority="1" dxfId="0">
      <formula>AND($B15&gt;0,$H15&gt;0)</formula>
    </cfRule>
    <cfRule type="expression" priority="2" dxfId="1">
      <formula>AND($B15&gt;0,$H15&lt;0)</formula>
    </cfRule>
  </conditionalFormatting>
  <conditionalFormatting sqref="B9">
    <cfRule type="expression" priority="3" dxfId="1">
      <formula>$B$9&gt;0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31" customWidth="1" min="3" max="3"/>
    <col width="39" customWidth="1" min="4" max="4"/>
    <col width="24" customWidth="1" min="5" max="5"/>
    <col width="27" customWidth="1" min="6" max="6"/>
    <col width="31" customWidth="1" min="7" max="7"/>
    <col width="28" customWidth="1" min="8" max="8"/>
    <col width="16" customWidth="1" min="9" max="9"/>
    <col width="15" customWidth="1" min="10" max="10"/>
    <col width="13" customWidth="1" min="11" max="11"/>
    <col width="14" customWidth="1" min="12" max="12"/>
    <col width="14" customWidth="1" min="13" max="13"/>
    <col width="14" customWidth="1" min="14" max="14"/>
    <col width="15" customWidth="1" min="15" max="15"/>
    <col width="19" customWidth="1" min="16" max="16"/>
    <col width="15" customWidth="1" min="17" max="17"/>
    <col width="15" customWidth="1" min="18" max="18"/>
    <col width="15" customWidth="1" min="19" max="19"/>
    <col width="15" customWidth="1" min="20" max="20"/>
    <col width="20" customWidth="1" min="21" max="21"/>
    <col width="12" customWidth="1" min="22" max="22"/>
    <col width="35" customWidth="1" min="23" max="23"/>
  </cols>
  <sheetData>
    <row r="1" ht="26" customHeight="1">
      <c r="A1" s="1" t="inlineStr">
        <is>
          <t>Pest Control Route Profitability Service Log</t>
        </is>
      </c>
    </row>
    <row r="2" ht="30" customHeight="1">
      <c r="A2" s="2" t="inlineStr">
        <is>
          <t>All examples are fictional. Enter service details in yellow cells; calculated costs use the editable Assumptions sheet.</t>
        </is>
      </c>
    </row>
    <row r="3"/>
    <row r="4" ht="34" customHeight="1">
      <c r="A4" s="25" t="inlineStr">
        <is>
          <t>Service Date</t>
        </is>
      </c>
      <c r="B4" s="25" t="inlineStr">
        <is>
          <t>Route</t>
        </is>
      </c>
      <c r="C4" s="25" t="inlineStr">
        <is>
          <t>Customer</t>
        </is>
      </c>
      <c r="D4" s="25" t="inlineStr">
        <is>
          <t>Service Site</t>
        </is>
      </c>
      <c r="E4" s="25" t="inlineStr">
        <is>
          <t>Pest Concern</t>
        </is>
      </c>
      <c r="F4" s="25" t="inlineStr">
        <is>
          <t>Service</t>
        </is>
      </c>
      <c r="G4" s="25" t="inlineStr">
        <is>
          <t>Technician</t>
        </is>
      </c>
      <c r="H4" s="25" t="inlineStr">
        <is>
          <t>Product</t>
        </is>
      </c>
      <c r="I4" s="25" t="inlineStr">
        <is>
          <t>Product Qty (oz)</t>
        </is>
      </c>
      <c r="J4" s="25" t="inlineStr">
        <is>
          <t>Service Hours</t>
        </is>
      </c>
      <c r="K4" s="25" t="inlineStr">
        <is>
          <t>Miles</t>
        </is>
      </c>
      <c r="L4" s="25" t="inlineStr">
        <is>
          <t>Revenue</t>
        </is>
      </c>
      <c r="M4" s="25" t="inlineStr">
        <is>
          <t>Status</t>
        </is>
      </c>
      <c r="N4" s="25" t="inlineStr">
        <is>
          <t>Labor Rate</t>
        </is>
      </c>
      <c r="O4" s="25" t="inlineStr">
        <is>
          <t>Mileage Rate</t>
        </is>
      </c>
      <c r="P4" s="25" t="inlineStr">
        <is>
          <t>Product Cost per Oz</t>
        </is>
      </c>
      <c r="Q4" s="25" t="inlineStr">
        <is>
          <t>Labor Cost</t>
        </is>
      </c>
      <c r="R4" s="25" t="inlineStr">
        <is>
          <t>Mileage Cost</t>
        </is>
      </c>
      <c r="S4" s="25" t="inlineStr">
        <is>
          <t>Product Cost</t>
        </is>
      </c>
      <c r="T4" s="25" t="inlineStr">
        <is>
          <t>Variable Cost</t>
        </is>
      </c>
      <c r="U4" s="25" t="inlineStr">
        <is>
          <t>Contribution Margin</t>
        </is>
      </c>
      <c r="V4" s="25" t="inlineStr">
        <is>
          <t>Margin %</t>
        </is>
      </c>
      <c r="W4" s="25" t="inlineStr">
        <is>
          <t>Check Alert</t>
        </is>
      </c>
    </row>
    <row r="5">
      <c r="A5" s="60" t="n">
        <v>46266</v>
      </c>
      <c r="B5" s="27" t="inlineStr">
        <is>
          <t>Fictional Route North</t>
        </is>
      </c>
      <c r="C5" s="28" t="inlineStr">
        <is>
          <t>Fictional Blue Lantern Bakery</t>
        </is>
      </c>
      <c r="D5" s="28" t="inlineStr">
        <is>
          <t>101 Imaginary Avenue, Mythic, ZZ 00000</t>
        </is>
      </c>
      <c r="E5" s="28" t="inlineStr">
        <is>
          <t>Ant activity</t>
        </is>
      </c>
      <c r="F5" s="28" t="inlineStr">
        <is>
          <t>Fictional Routine Visit</t>
        </is>
      </c>
      <c r="G5" s="28" t="inlineStr">
        <is>
          <t>Fictional Technician Juniper</t>
        </is>
      </c>
      <c r="H5" s="28" t="inlineStr">
        <is>
          <t>Fictional Product Aster</t>
        </is>
      </c>
      <c r="I5" s="61" t="n">
        <v>4</v>
      </c>
      <c r="J5" s="62" t="n">
        <v>1.2</v>
      </c>
      <c r="K5" s="63" t="n">
        <v>15.5</v>
      </c>
      <c r="L5" s="32" t="n">
        <v>190</v>
      </c>
      <c r="M5" s="27" t="inlineStr">
        <is>
          <t>Completed</t>
        </is>
      </c>
      <c r="N5" s="64">
        <f>IF($A5="","",Assumptions!$B$5)</f>
        <v/>
      </c>
      <c r="O5" s="65">
        <f>IF($A5="","",Assumptions!$B$6)</f>
        <v/>
      </c>
      <c r="P5" s="66">
        <f>IF(OR($A5="",$H5=""),"",IFERROR(VLOOKUP($H5,Assumptions!$H$5:$I$10,2,FALSE),""))</f>
        <v/>
      </c>
      <c r="Q5" s="36">
        <f>IF(OR($A5="",$J5="",$N5=""),"",IFERROR($J5*$N5,""))</f>
        <v/>
      </c>
      <c r="R5" s="36">
        <f>IF(OR($A5="",$K5="",$O5=""),"",IFERROR($K5*$O5,""))</f>
        <v/>
      </c>
      <c r="S5" s="36">
        <f>IF(OR($A5="",$H5="",$I5="",$P5=""),"",IFERROR($I5*$P5,""))</f>
        <v/>
      </c>
      <c r="T5" s="36">
        <f>IF(OR($A5="",$L5=""),"",IFERROR(SUM($Q5:$S5),""))</f>
        <v/>
      </c>
      <c r="U5" s="36">
        <f>IF(OR($A5="",$L5="",$T5=""),"",IFERROR($L5-$T5,""))</f>
        <v/>
      </c>
      <c r="V5" s="67">
        <f>IF(OR($A5="",$L5="",$L5=0),"",IFERROR($U5/$L5,""))</f>
        <v/>
      </c>
      <c r="W5" s="38">
        <f>IF(COUNTA($A5:$M5)=0,"",IF($A5="","Check service date",IF(OR($B5="",$C5="",$D5="",$E5="",$F5="",$G5="",$M5=""),"Check required service details",IF($M5&lt;&gt;"Completed","Review status before profitability use",IF(OR($J5="",$K5="",$L5=""),"Check missing labor, mileage, or revenue",IF($J5&lt;=0,"Check service hours",IF($L5&lt;=0,"Check revenue amount",IF(OR(AND($H5="",$I5&lt;&gt;""),AND($H5&lt;&gt;"",$I5="")),"Check product details",IF(AND($H5&lt;&gt;"",$P5=""),"Check product cost setup",IF($K5&gt;Assumptions!$B$8,"Mileage above review threshold",IF($V5&lt;Assumptions!$B$7,"Margin below target",""))))))))))</f>
        <v/>
      </c>
    </row>
    <row r="6">
      <c r="A6" s="60" t="n">
        <v>46267</v>
      </c>
      <c r="B6" s="27" t="inlineStr">
        <is>
          <t>Fictional Route East</t>
        </is>
      </c>
      <c r="C6" s="28" t="inlineStr">
        <is>
          <t>Fictional Copper Kettle Books</t>
        </is>
      </c>
      <c r="D6" s="28" t="inlineStr">
        <is>
          <t>202 Pretend Street, Storyville, ZZ 00000</t>
        </is>
      </c>
      <c r="E6" s="28" t="inlineStr">
        <is>
          <t>Stored-product insects</t>
        </is>
      </c>
      <c r="F6" s="28" t="inlineStr">
        <is>
          <t>Fictional Inspection</t>
        </is>
      </c>
      <c r="G6" s="28" t="inlineStr">
        <is>
          <t>Fictional Technician Rowan</t>
        </is>
      </c>
      <c r="H6" s="28" t="inlineStr">
        <is>
          <t>No Product Used</t>
        </is>
      </c>
      <c r="I6" s="61" t="n">
        <v>0</v>
      </c>
      <c r="J6" s="62" t="n">
        <v>0.9</v>
      </c>
      <c r="K6" s="63" t="n">
        <v>12.2</v>
      </c>
      <c r="L6" s="32" t="n">
        <v>155</v>
      </c>
      <c r="M6" s="27" t="inlineStr">
        <is>
          <t>Completed</t>
        </is>
      </c>
      <c r="N6" s="68">
        <f>IF($A6="","",Assumptions!$B$5)</f>
        <v/>
      </c>
      <c r="O6" s="69">
        <f>IF($A6="","",Assumptions!$B$6)</f>
        <v/>
      </c>
      <c r="P6" s="70">
        <f>IF(OR($A6="",$H6=""),"",IFERROR(VLOOKUP($H6,Assumptions!$H$5:$I$10,2,FALSE),""))</f>
        <v/>
      </c>
      <c r="Q6" s="42">
        <f>IF(OR($A6="",$J6="",$N6=""),"",IFERROR($J6*$N6,""))</f>
        <v/>
      </c>
      <c r="R6" s="42">
        <f>IF(OR($A6="",$K6="",$O6=""),"",IFERROR($K6*$O6,""))</f>
        <v/>
      </c>
      <c r="S6" s="42">
        <f>IF(OR($A6="",$H6="",$I6="",$P6=""),"",IFERROR($I6*$P6,""))</f>
        <v/>
      </c>
      <c r="T6" s="42">
        <f>IF(OR($A6="",$L6=""),"",IFERROR(SUM($Q6:$S6),""))</f>
        <v/>
      </c>
      <c r="U6" s="42">
        <f>IF(OR($A6="",$L6="",$T6=""),"",IFERROR($L6-$T6,""))</f>
        <v/>
      </c>
      <c r="V6" s="71">
        <f>IF(OR($A6="",$L6="",$L6=0),"",IFERROR($U6/$L6,""))</f>
        <v/>
      </c>
      <c r="W6" s="44">
        <f>IF(COUNTA($A6:$M6)=0,"",IF($A6="","Check service date",IF(OR($B6="",$C6="",$D6="",$E6="",$F6="",$G6="",$M6=""),"Check required service details",IF($M6&lt;&gt;"Completed","Review status before profitability use",IF(OR($J6="",$K6="",$L6=""),"Check missing labor, mileage, or revenue",IF($J6&lt;=0,"Check service hours",IF($L6&lt;=0,"Check revenue amount",IF(OR(AND($H6="",$I6&lt;&gt;""),AND($H6&lt;&gt;"",$I6="")),"Check product details",IF(AND($H6&lt;&gt;"",$P6=""),"Check product cost setup",IF($K6&gt;Assumptions!$B$8,"Mileage above review threshold",IF($V6&lt;Assumptions!$B$7,"Margin below target",""))))))))))</f>
        <v/>
      </c>
    </row>
    <row r="7">
      <c r="A7" s="60" t="n">
        <v>46268</v>
      </c>
      <c r="B7" s="27" t="inlineStr">
        <is>
          <t>Fictional Route West</t>
        </is>
      </c>
      <c r="C7" s="28" t="inlineStr">
        <is>
          <t>Fictional Silver Comet Theater</t>
        </is>
      </c>
      <c r="D7" s="28" t="inlineStr">
        <is>
          <t>303 Make-Believe Road, Fableton, ZZ 00000</t>
        </is>
      </c>
      <c r="E7" s="28" t="inlineStr">
        <is>
          <t>Rodent signs</t>
        </is>
      </c>
      <c r="F7" s="28" t="inlineStr">
        <is>
          <t>Fictional Follow-Up</t>
        </is>
      </c>
      <c r="G7" s="28" t="inlineStr">
        <is>
          <t>Fictional Technician Sage</t>
        </is>
      </c>
      <c r="H7" s="28" t="inlineStr">
        <is>
          <t>Fictional Product Birch</t>
        </is>
      </c>
      <c r="I7" s="61" t="n">
        <v>2.5</v>
      </c>
      <c r="J7" s="62" t="n">
        <v>1.5</v>
      </c>
      <c r="K7" s="63" t="n">
        <v>28</v>
      </c>
      <c r="L7" s="32" t="n">
        <v>240</v>
      </c>
      <c r="M7" s="27" t="inlineStr">
        <is>
          <t>Completed</t>
        </is>
      </c>
      <c r="N7" s="64">
        <f>IF($A7="","",Assumptions!$B$5)</f>
        <v/>
      </c>
      <c r="O7" s="65">
        <f>IF($A7="","",Assumptions!$B$6)</f>
        <v/>
      </c>
      <c r="P7" s="66">
        <f>IF(OR($A7="",$H7=""),"",IFERROR(VLOOKUP($H7,Assumptions!$H$5:$I$10,2,FALSE),""))</f>
        <v/>
      </c>
      <c r="Q7" s="36">
        <f>IF(OR($A7="",$J7="",$N7=""),"",IFERROR($J7*$N7,""))</f>
        <v/>
      </c>
      <c r="R7" s="36">
        <f>IF(OR($A7="",$K7="",$O7=""),"",IFERROR($K7*$O7,""))</f>
        <v/>
      </c>
      <c r="S7" s="36">
        <f>IF(OR($A7="",$H7="",$I7="",$P7=""),"",IFERROR($I7*$P7,""))</f>
        <v/>
      </c>
      <c r="T7" s="36">
        <f>IF(OR($A7="",$L7=""),"",IFERROR(SUM($Q7:$S7),""))</f>
        <v/>
      </c>
      <c r="U7" s="36">
        <f>IF(OR($A7="",$L7="",$T7=""),"",IFERROR($L7-$T7,""))</f>
        <v/>
      </c>
      <c r="V7" s="67">
        <f>IF(OR($A7="",$L7="",$L7=0),"",IFERROR($U7/$L7,""))</f>
        <v/>
      </c>
      <c r="W7" s="38">
        <f>IF(COUNTA($A7:$M7)=0,"",IF($A7="","Check service date",IF(OR($B7="",$C7="",$D7="",$E7="",$F7="",$G7="",$M7=""),"Check required service details",IF($M7&lt;&gt;"Completed","Review status before profitability use",IF(OR($J7="",$K7="",$L7=""),"Check missing labor, mileage, or revenue",IF($J7&lt;=0,"Check service hours",IF($L7&lt;=0,"Check revenue amount",IF(OR(AND($H7="",$I7&lt;&gt;""),AND($H7&lt;&gt;"",$I7="")),"Check product details",IF(AND($H7&lt;&gt;"",$P7=""),"Check product cost setup",IF($K7&gt;Assumptions!$B$8,"Mileage above review threshold",IF($V7&lt;Assumptions!$B$7,"Margin below target",""))))))))))</f>
        <v/>
      </c>
    </row>
    <row r="8">
      <c r="A8" s="60" t="n">
        <v>46269</v>
      </c>
      <c r="B8" s="27" t="inlineStr">
        <is>
          <t>Fictional Route South</t>
        </is>
      </c>
      <c r="C8" s="28" t="inlineStr">
        <is>
          <t>Fictional Moonbeam Greenhouse</t>
        </is>
      </c>
      <c r="D8" s="28" t="inlineStr">
        <is>
          <t>404 Imaginary Lane, Dreamfield, ZZ 00000</t>
        </is>
      </c>
      <c r="E8" s="28" t="inlineStr">
        <is>
          <t>Wasp activity</t>
        </is>
      </c>
      <c r="F8" s="28" t="inlineStr">
        <is>
          <t>Fictional Exterior Visit</t>
        </is>
      </c>
      <c r="G8" s="28" t="inlineStr">
        <is>
          <t>Fictional Technician Aspen</t>
        </is>
      </c>
      <c r="H8" s="28" t="inlineStr">
        <is>
          <t>Fictional Product Cedar</t>
        </is>
      </c>
      <c r="I8" s="61" t="n">
        <v>5</v>
      </c>
      <c r="J8" s="62" t="n">
        <v>1.75</v>
      </c>
      <c r="K8" s="63" t="n">
        <v>49.6</v>
      </c>
      <c r="L8" s="32" t="n">
        <v>315</v>
      </c>
      <c r="M8" s="27" t="inlineStr">
        <is>
          <t>Completed</t>
        </is>
      </c>
      <c r="N8" s="68">
        <f>IF($A8="","",Assumptions!$B$5)</f>
        <v/>
      </c>
      <c r="O8" s="69">
        <f>IF($A8="","",Assumptions!$B$6)</f>
        <v/>
      </c>
      <c r="P8" s="70">
        <f>IF(OR($A8="",$H8=""),"",IFERROR(VLOOKUP($H8,Assumptions!$H$5:$I$10,2,FALSE),""))</f>
        <v/>
      </c>
      <c r="Q8" s="42">
        <f>IF(OR($A8="",$J8="",$N8=""),"",IFERROR($J8*$N8,""))</f>
        <v/>
      </c>
      <c r="R8" s="42">
        <f>IF(OR($A8="",$K8="",$O8=""),"",IFERROR($K8*$O8,""))</f>
        <v/>
      </c>
      <c r="S8" s="42">
        <f>IF(OR($A8="",$H8="",$I8="",$P8=""),"",IFERROR($I8*$P8,""))</f>
        <v/>
      </c>
      <c r="T8" s="42">
        <f>IF(OR($A8="",$L8=""),"",IFERROR(SUM($Q8:$S8),""))</f>
        <v/>
      </c>
      <c r="U8" s="42">
        <f>IF(OR($A8="",$L8="",$T8=""),"",IFERROR($L8-$T8,""))</f>
        <v/>
      </c>
      <c r="V8" s="71">
        <f>IF(OR($A8="",$L8="",$L8=0),"",IFERROR($U8/$L8,""))</f>
        <v/>
      </c>
      <c r="W8" s="44">
        <f>IF(COUNTA($A8:$M8)=0,"",IF($A8="","Check service date",IF(OR($B8="",$C8="",$D8="",$E8="",$F8="",$G8="",$M8=""),"Check required service details",IF($M8&lt;&gt;"Completed","Review status before profitability use",IF(OR($J8="",$K8="",$L8=""),"Check missing labor, mileage, or revenue",IF($J8&lt;=0,"Check service hours",IF($L8&lt;=0,"Check revenue amount",IF(OR(AND($H8="",$I8&lt;&gt;""),AND($H8&lt;&gt;"",$I8="")),"Check product details",IF(AND($H8&lt;&gt;"",$P8=""),"Check product cost setup",IF($K8&gt;Assumptions!$B$8,"Mileage above review threshold",IF($V8&lt;Assumptions!$B$7,"Margin below target",""))))))))))</f>
        <v/>
      </c>
    </row>
    <row r="9">
      <c r="A9" s="60" t="n">
        <v>46270</v>
      </c>
      <c r="B9" s="27" t="inlineStr">
        <is>
          <t>Fictional Route North</t>
        </is>
      </c>
      <c r="C9" s="28" t="inlineStr">
        <is>
          <t>Fictional Paper Airplane Cafe</t>
        </is>
      </c>
      <c r="D9" s="28" t="inlineStr">
        <is>
          <t>505 Pretend Boulevard, Tale City, ZZ 00000</t>
        </is>
      </c>
      <c r="E9" s="28" t="inlineStr">
        <is>
          <t>Cockroach activity</t>
        </is>
      </c>
      <c r="F9" s="28" t="inlineStr">
        <is>
          <t>Fictional Routine Visit</t>
        </is>
      </c>
      <c r="G9" s="28" t="inlineStr">
        <is>
          <t>Fictional Technician Juniper</t>
        </is>
      </c>
      <c r="H9" s="28" t="inlineStr">
        <is>
          <t>Fictional Product Ember</t>
        </is>
      </c>
      <c r="I9" s="61" t="n">
        <v>2</v>
      </c>
      <c r="J9" s="62" t="n">
        <v>1.4</v>
      </c>
      <c r="K9" s="63" t="n">
        <v>19.3</v>
      </c>
      <c r="L9" s="32" t="n">
        <v>275</v>
      </c>
      <c r="M9" s="27" t="inlineStr">
        <is>
          <t>Completed</t>
        </is>
      </c>
      <c r="N9" s="64">
        <f>IF($A9="","",Assumptions!$B$5)</f>
        <v/>
      </c>
      <c r="O9" s="65">
        <f>IF($A9="","",Assumptions!$B$6)</f>
        <v/>
      </c>
      <c r="P9" s="66">
        <f>IF(OR($A9="",$H9=""),"",IFERROR(VLOOKUP($H9,Assumptions!$H$5:$I$10,2,FALSE),""))</f>
        <v/>
      </c>
      <c r="Q9" s="36">
        <f>IF(OR($A9="",$J9="",$N9=""),"",IFERROR($J9*$N9,""))</f>
        <v/>
      </c>
      <c r="R9" s="36">
        <f>IF(OR($A9="",$K9="",$O9=""),"",IFERROR($K9*$O9,""))</f>
        <v/>
      </c>
      <c r="S9" s="36">
        <f>IF(OR($A9="",$H9="",$I9="",$P9=""),"",IFERROR($I9*$P9,""))</f>
        <v/>
      </c>
      <c r="T9" s="36">
        <f>IF(OR($A9="",$L9=""),"",IFERROR(SUM($Q9:$S9),""))</f>
        <v/>
      </c>
      <c r="U9" s="36">
        <f>IF(OR($A9="",$L9="",$T9=""),"",IFERROR($L9-$T9,""))</f>
        <v/>
      </c>
      <c r="V9" s="67">
        <f>IF(OR($A9="",$L9="",$L9=0),"",IFERROR($U9/$L9,""))</f>
        <v/>
      </c>
      <c r="W9" s="38">
        <f>IF(COUNTA($A9:$M9)=0,"",IF($A9="","Check service date",IF(OR($B9="",$C9="",$D9="",$E9="",$F9="",$G9="",$M9=""),"Check required service details",IF($M9&lt;&gt;"Completed","Review status before profitability use",IF(OR($J9="",$K9="",$L9=""),"Check missing labor, mileage, or revenue",IF($J9&lt;=0,"Check service hours",IF($L9&lt;=0,"Check revenue amount",IF(OR(AND($H9="",$I9&lt;&gt;""),AND($H9&lt;&gt;"",$I9="")),"Check product details",IF(AND($H9&lt;&gt;"",$P9=""),"Check product cost setup",IF($K9&gt;Assumptions!$B$8,"Mileage above review threshold",IF($V9&lt;Assumptions!$B$7,"Margin below target",""))))))))))</f>
        <v/>
      </c>
    </row>
    <row r="10">
      <c r="A10" s="60" t="n">
        <v>46271</v>
      </c>
      <c r="B10" s="27" t="inlineStr">
        <is>
          <t>Fictional Route East</t>
        </is>
      </c>
      <c r="C10" s="28" t="inlineStr">
        <is>
          <t>Fictional Velvet Compass Warehouse</t>
        </is>
      </c>
      <c r="D10" s="28" t="inlineStr">
        <is>
          <t>606 Fictional Parkway, Novelton, ZZ 00000</t>
        </is>
      </c>
      <c r="E10" s="28" t="inlineStr">
        <is>
          <t>Stored-product insects</t>
        </is>
      </c>
      <c r="F10" s="28" t="inlineStr">
        <is>
          <t>Fictional Monitoring Visit</t>
        </is>
      </c>
      <c r="G10" s="28" t="inlineStr">
        <is>
          <t>Fictional Technician Rowan</t>
        </is>
      </c>
      <c r="H10" s="28" t="inlineStr">
        <is>
          <t>Fictional Product Drift</t>
        </is>
      </c>
      <c r="I10" s="61" t="n">
        <v>8</v>
      </c>
      <c r="J10" s="62" t="n">
        <v>2.2</v>
      </c>
      <c r="K10" s="63" t="n">
        <v>42.5</v>
      </c>
      <c r="L10" s="32" t="n">
        <v>160</v>
      </c>
      <c r="M10" s="27" t="inlineStr">
        <is>
          <t>Completed</t>
        </is>
      </c>
      <c r="N10" s="68">
        <f>IF($A10="","",Assumptions!$B$5)</f>
        <v/>
      </c>
      <c r="O10" s="69">
        <f>IF($A10="","",Assumptions!$B$6)</f>
        <v/>
      </c>
      <c r="P10" s="70">
        <f>IF(OR($A10="",$H10=""),"",IFERROR(VLOOKUP($H10,Assumptions!$H$5:$I$10,2,FALSE),""))</f>
        <v/>
      </c>
      <c r="Q10" s="42">
        <f>IF(OR($A10="",$J10="",$N10=""),"",IFERROR($J10*$N10,""))</f>
        <v/>
      </c>
      <c r="R10" s="42">
        <f>IF(OR($A10="",$K10="",$O10=""),"",IFERROR($K10*$O10,""))</f>
        <v/>
      </c>
      <c r="S10" s="42">
        <f>IF(OR($A10="",$H10="",$I10="",$P10=""),"",IFERROR($I10*$P10,""))</f>
        <v/>
      </c>
      <c r="T10" s="42">
        <f>IF(OR($A10="",$L10=""),"",IFERROR(SUM($Q10:$S10),""))</f>
        <v/>
      </c>
      <c r="U10" s="42">
        <f>IF(OR($A10="",$L10="",$T10=""),"",IFERROR($L10-$T10,""))</f>
        <v/>
      </c>
      <c r="V10" s="71">
        <f>IF(OR($A10="",$L10="",$L10=0),"",IFERROR($U10/$L10,""))</f>
        <v/>
      </c>
      <c r="W10" s="44">
        <f>IF(COUNTA($A10:$M10)=0,"",IF($A10="","Check service date",IF(OR($B10="",$C10="",$D10="",$E10="",$F10="",$G10="",$M10=""),"Check required service details",IF($M10&lt;&gt;"Completed","Review status before profitability use",IF(OR($J10="",$K10="",$L10=""),"Check missing labor, mileage, or revenue",IF($J10&lt;=0,"Check service hours",IF($L10&lt;=0,"Check revenue amount",IF(OR(AND($H10="",$I10&lt;&gt;""),AND($H10&lt;&gt;"",$I10="")),"Check product details",IF(AND($H10&lt;&gt;"",$P10=""),"Check product cost setup",IF($K10&gt;Assumptions!$B$8,"Mileage above review threshold",IF($V10&lt;Assumptions!$B$7,"Margin below target",""))))))))))</f>
        <v/>
      </c>
    </row>
    <row r="11">
      <c r="A11" s="60" t="n">
        <v>46272</v>
      </c>
      <c r="B11" s="27" t="inlineStr">
        <is>
          <t>Fictional Route West</t>
        </is>
      </c>
      <c r="C11" s="28" t="inlineStr">
        <is>
          <t>Fictional Painted Cloud Studio</t>
        </is>
      </c>
      <c r="D11" s="28" t="inlineStr">
        <is>
          <t>707 Imaginary Court, Mythic, ZZ 00000</t>
        </is>
      </c>
      <c r="E11" s="28" t="inlineStr">
        <is>
          <t>General inspection</t>
        </is>
      </c>
      <c r="F11" s="28" t="inlineStr">
        <is>
          <t>Fictional Inspection</t>
        </is>
      </c>
      <c r="G11" s="28" t="inlineStr">
        <is>
          <t>Fictional Technician Sage</t>
        </is>
      </c>
      <c r="H11" s="28" t="inlineStr">
        <is>
          <t>No Product Used</t>
        </is>
      </c>
      <c r="I11" s="61" t="n">
        <v>0</v>
      </c>
      <c r="J11" s="62" t="n">
        <v>0.8</v>
      </c>
      <c r="K11" s="63" t="n">
        <v>10.1</v>
      </c>
      <c r="L11" s="32" t="n">
        <v>145</v>
      </c>
      <c r="M11" s="27" t="inlineStr">
        <is>
          <t>Completed</t>
        </is>
      </c>
      <c r="N11" s="64">
        <f>IF($A11="","",Assumptions!$B$5)</f>
        <v/>
      </c>
      <c r="O11" s="65">
        <f>IF($A11="","",Assumptions!$B$6)</f>
        <v/>
      </c>
      <c r="P11" s="66">
        <f>IF(OR($A11="",$H11=""),"",IFERROR(VLOOKUP($H11,Assumptions!$H$5:$I$10,2,FALSE),""))</f>
        <v/>
      </c>
      <c r="Q11" s="36">
        <f>IF(OR($A11="",$J11="",$N11=""),"",IFERROR($J11*$N11,""))</f>
        <v/>
      </c>
      <c r="R11" s="36">
        <f>IF(OR($A11="",$K11="",$O11=""),"",IFERROR($K11*$O11,""))</f>
        <v/>
      </c>
      <c r="S11" s="36">
        <f>IF(OR($A11="",$H11="",$I11="",$P11=""),"",IFERROR($I11*$P11,""))</f>
        <v/>
      </c>
      <c r="T11" s="36">
        <f>IF(OR($A11="",$L11=""),"",IFERROR(SUM($Q11:$S11),""))</f>
        <v/>
      </c>
      <c r="U11" s="36">
        <f>IF(OR($A11="",$L11="",$T11=""),"",IFERROR($L11-$T11,""))</f>
        <v/>
      </c>
      <c r="V11" s="67">
        <f>IF(OR($A11="",$L11="",$L11=0),"",IFERROR($U11/$L11,""))</f>
        <v/>
      </c>
      <c r="W11" s="38">
        <f>IF(COUNTA($A11:$M11)=0,"",IF($A11="","Check service date",IF(OR($B11="",$C11="",$D11="",$E11="",$F11="",$G11="",$M11=""),"Check required service details",IF($M11&lt;&gt;"Completed","Review status before profitability use",IF(OR($J11="",$K11="",$L11=""),"Check missing labor, mileage, or revenue",IF($J11&lt;=0,"Check service hours",IF($L11&lt;=0,"Check revenue amount",IF(OR(AND($H11="",$I11&lt;&gt;""),AND($H11&lt;&gt;"",$I11="")),"Check product details",IF(AND($H11&lt;&gt;"",$P11=""),"Check product cost setup",IF($K11&gt;Assumptions!$B$8,"Mileage above review threshold",IF($V11&lt;Assumptions!$B$7,"Margin below target",""))))))))))</f>
        <v/>
      </c>
    </row>
    <row r="12">
      <c r="A12" s="60" t="n">
        <v>46273</v>
      </c>
      <c r="B12" s="27" t="inlineStr">
        <is>
          <t>Fictional Route South</t>
        </is>
      </c>
      <c r="C12" s="28" t="inlineStr">
        <is>
          <t>Fictional Golden Thimble Inn</t>
        </is>
      </c>
      <c r="D12" s="28" t="inlineStr">
        <is>
          <t>808 Make-Believe Terrace, Fableton, ZZ 00000</t>
        </is>
      </c>
      <c r="E12" s="28" t="inlineStr">
        <is>
          <t>Ant activity</t>
        </is>
      </c>
      <c r="F12" s="28" t="inlineStr">
        <is>
          <t>Fictional Follow-Up</t>
        </is>
      </c>
      <c r="G12" s="28" t="inlineStr">
        <is>
          <t>Fictional Technician Aspen</t>
        </is>
      </c>
      <c r="H12" s="28" t="inlineStr">
        <is>
          <t>Fictional Product Aster</t>
        </is>
      </c>
      <c r="I12" s="61" t="n">
        <v>3</v>
      </c>
      <c r="J12" s="62" t="n">
        <v>1.1</v>
      </c>
      <c r="K12" s="63" t="n">
        <v>31.8</v>
      </c>
      <c r="L12" s="32" t="n">
        <v>210</v>
      </c>
      <c r="M12" s="27" t="inlineStr">
        <is>
          <t>Completed</t>
        </is>
      </c>
      <c r="N12" s="68">
        <f>IF($A12="","",Assumptions!$B$5)</f>
        <v/>
      </c>
      <c r="O12" s="69">
        <f>IF($A12="","",Assumptions!$B$6)</f>
        <v/>
      </c>
      <c r="P12" s="70">
        <f>IF(OR($A12="",$H12=""),"",IFERROR(VLOOKUP($H12,Assumptions!$H$5:$I$10,2,FALSE),""))</f>
        <v/>
      </c>
      <c r="Q12" s="42">
        <f>IF(OR($A12="",$J12="",$N12=""),"",IFERROR($J12*$N12,""))</f>
        <v/>
      </c>
      <c r="R12" s="42">
        <f>IF(OR($A12="",$K12="",$O12=""),"",IFERROR($K12*$O12,""))</f>
        <v/>
      </c>
      <c r="S12" s="42">
        <f>IF(OR($A12="",$H12="",$I12="",$P12=""),"",IFERROR($I12*$P12,""))</f>
        <v/>
      </c>
      <c r="T12" s="42">
        <f>IF(OR($A12="",$L12=""),"",IFERROR(SUM($Q12:$S12),""))</f>
        <v/>
      </c>
      <c r="U12" s="42">
        <f>IF(OR($A12="",$L12="",$T12=""),"",IFERROR($L12-$T12,""))</f>
        <v/>
      </c>
      <c r="V12" s="71">
        <f>IF(OR($A12="",$L12="",$L12=0),"",IFERROR($U12/$L12,""))</f>
        <v/>
      </c>
      <c r="W12" s="44">
        <f>IF(COUNTA($A12:$M12)=0,"",IF($A12="","Check service date",IF(OR($B12="",$C12="",$D12="",$E12="",$F12="",$G12="",$M12=""),"Check required service details",IF($M12&lt;&gt;"Completed","Review status before profitability use",IF(OR($J12="",$K12="",$L12=""),"Check missing labor, mileage, or revenue",IF($J12&lt;=0,"Check service hours",IF($L12&lt;=0,"Check revenue amount",IF(OR(AND($H12="",$I12&lt;&gt;""),AND($H12&lt;&gt;"",$I12="")),"Check product details",IF(AND($H12&lt;&gt;"",$P12=""),"Check product cost setup",IF($K12&gt;Assumptions!$B$8,"Mileage above review threshold",IF($V12&lt;Assumptions!$B$7,"Margin below target",""))))))))))</f>
        <v/>
      </c>
    </row>
    <row r="13">
      <c r="A13" s="60" t="n">
        <v>46278</v>
      </c>
      <c r="B13" s="27" t="inlineStr">
        <is>
          <t>Fictional Route North</t>
        </is>
      </c>
      <c r="C13" s="28" t="inlineStr">
        <is>
          <t>Fictional Kite String Market</t>
        </is>
      </c>
      <c r="D13" s="28" t="inlineStr">
        <is>
          <t>909 Pretend Plaza, Storyville, ZZ 00000</t>
        </is>
      </c>
      <c r="E13" s="28" t="inlineStr">
        <is>
          <t>Rodent signs</t>
        </is>
      </c>
      <c r="F13" s="28" t="inlineStr">
        <is>
          <t>Fictional Routine Visit</t>
        </is>
      </c>
      <c r="G13" s="28" t="inlineStr">
        <is>
          <t>Fictional Technician Juniper</t>
        </is>
      </c>
      <c r="H13" s="28" t="inlineStr">
        <is>
          <t>Fictional Product Birch</t>
        </is>
      </c>
      <c r="I13" s="61" t="n">
        <v>3</v>
      </c>
      <c r="J13" s="62" t="n">
        <v>1.25</v>
      </c>
      <c r="K13" s="63" t="n">
        <v>22</v>
      </c>
      <c r="L13" s="32" t="n">
        <v>225</v>
      </c>
      <c r="M13" s="27" t="inlineStr">
        <is>
          <t>Scheduled</t>
        </is>
      </c>
      <c r="N13" s="64">
        <f>IF($A13="","",Assumptions!$B$5)</f>
        <v/>
      </c>
      <c r="O13" s="65">
        <f>IF($A13="","",Assumptions!$B$6)</f>
        <v/>
      </c>
      <c r="P13" s="66">
        <f>IF(OR($A13="",$H13=""),"",IFERROR(VLOOKUP($H13,Assumptions!$H$5:$I$10,2,FALSE),""))</f>
        <v/>
      </c>
      <c r="Q13" s="36">
        <f>IF(OR($A13="",$J13="",$N13=""),"",IFERROR($J13*$N13,""))</f>
        <v/>
      </c>
      <c r="R13" s="36">
        <f>IF(OR($A13="",$K13="",$O13=""),"",IFERROR($K13*$O13,""))</f>
        <v/>
      </c>
      <c r="S13" s="36">
        <f>IF(OR($A13="",$H13="",$I13="",$P13=""),"",IFERROR($I13*$P13,""))</f>
        <v/>
      </c>
      <c r="T13" s="36">
        <f>IF(OR($A13="",$L13=""),"",IFERROR(SUM($Q13:$S13),""))</f>
        <v/>
      </c>
      <c r="U13" s="36">
        <f>IF(OR($A13="",$L13="",$T13=""),"",IFERROR($L13-$T13,""))</f>
        <v/>
      </c>
      <c r="V13" s="67">
        <f>IF(OR($A13="",$L13="",$L13=0),"",IFERROR($U13/$L13,""))</f>
        <v/>
      </c>
      <c r="W13" s="38">
        <f>IF(COUNTA($A13:$M13)=0,"",IF($A13="","Check service date",IF(OR($B13="",$C13="",$D13="",$E13="",$F13="",$G13="",$M13=""),"Check required service details",IF($M13&lt;&gt;"Completed","Review status before profitability use",IF(OR($J13="",$K13="",$L13=""),"Check missing labor, mileage, or revenue",IF($J13&lt;=0,"Check service hours",IF($L13&lt;=0,"Check revenue amount",IF(OR(AND($H13="",$I13&lt;&gt;""),AND($H13&lt;&gt;"",$I13="")),"Check product details",IF(AND($H13&lt;&gt;"",$P13=""),"Check product cost setup",IF($K13&gt;Assumptions!$B$8,"Mileage above review threshold",IF($V13&lt;Assumptions!$B$7,"Margin below target",""))))))))))</f>
        <v/>
      </c>
    </row>
    <row r="14">
      <c r="A14" s="60" t="n">
        <v>46274</v>
      </c>
      <c r="B14" s="27" t="inlineStr">
        <is>
          <t>Fictional Route East</t>
        </is>
      </c>
      <c r="C14" s="28" t="inlineStr">
        <is>
          <t>Fictional Glass Acorn Gallery</t>
        </is>
      </c>
      <c r="D14" s="28" t="inlineStr">
        <is>
          <t>1001 Fictional Drive, Dreamfield, ZZ 00000</t>
        </is>
      </c>
      <c r="E14" s="28" t="inlineStr">
        <is>
          <t>General inspection</t>
        </is>
      </c>
      <c r="F14" s="28" t="inlineStr">
        <is>
          <t>Fictional Inspection</t>
        </is>
      </c>
      <c r="G14" s="28" t="inlineStr">
        <is>
          <t>Fictional Technician Rowan</t>
        </is>
      </c>
      <c r="H14" s="28" t="inlineStr">
        <is>
          <t>No Product Used</t>
        </is>
      </c>
      <c r="I14" s="61" t="n">
        <v>0</v>
      </c>
      <c r="J14" s="62" t="n">
        <v>0</v>
      </c>
      <c r="K14" s="63" t="n">
        <v>0</v>
      </c>
      <c r="L14" s="32" t="n">
        <v>0</v>
      </c>
      <c r="M14" s="27" t="inlineStr">
        <is>
          <t>Canceled</t>
        </is>
      </c>
      <c r="N14" s="68">
        <f>IF($A14="","",Assumptions!$B$5)</f>
        <v/>
      </c>
      <c r="O14" s="69">
        <f>IF($A14="","",Assumptions!$B$6)</f>
        <v/>
      </c>
      <c r="P14" s="70">
        <f>IF(OR($A14="",$H14=""),"",IFERROR(VLOOKUP($H14,Assumptions!$H$5:$I$10,2,FALSE),""))</f>
        <v/>
      </c>
      <c r="Q14" s="42">
        <f>IF(OR($A14="",$J14="",$N14=""),"",IFERROR($J14*$N14,""))</f>
        <v/>
      </c>
      <c r="R14" s="42">
        <f>IF(OR($A14="",$K14="",$O14=""),"",IFERROR($K14*$O14,""))</f>
        <v/>
      </c>
      <c r="S14" s="42">
        <f>IF(OR($A14="",$H14="",$I14="",$P14=""),"",IFERROR($I14*$P14,""))</f>
        <v/>
      </c>
      <c r="T14" s="42">
        <f>IF(OR($A14="",$L14=""),"",IFERROR(SUM($Q14:$S14),""))</f>
        <v/>
      </c>
      <c r="U14" s="42">
        <f>IF(OR($A14="",$L14="",$T14=""),"",IFERROR($L14-$T14,""))</f>
        <v/>
      </c>
      <c r="V14" s="71">
        <f>IF(OR($A14="",$L14="",$L14=0),"",IFERROR($U14/$L14,""))</f>
        <v/>
      </c>
      <c r="W14" s="44">
        <f>IF(COUNTA($A14:$M14)=0,"",IF($A14="","Check service date",IF(OR($B14="",$C14="",$D14="",$E14="",$F14="",$G14="",$M14=""),"Check required service details",IF($M14&lt;&gt;"Completed","Review status before profitability use",IF(OR($J14="",$K14="",$L14=""),"Check missing labor, mileage, or revenue",IF($J14&lt;=0,"Check service hours",IF($L14&lt;=0,"Check revenue amount",IF(OR(AND($H14="",$I14&lt;&gt;""),AND($H14&lt;&gt;"",$I14="")),"Check product details",IF(AND($H14&lt;&gt;"",$P14=""),"Check product cost setup",IF($K14&gt;Assumptions!$B$8,"Mileage above review threshold",IF($V14&lt;Assumptions!$B$7,"Margin below target",""))))))))))</f>
        <v/>
      </c>
    </row>
    <row r="15">
      <c r="A15" s="60" t="n"/>
      <c r="B15" s="27" t="n"/>
      <c r="C15" s="28" t="n"/>
      <c r="D15" s="28" t="n"/>
      <c r="E15" s="28" t="n"/>
      <c r="F15" s="28" t="n"/>
      <c r="G15" s="28" t="n"/>
      <c r="H15" s="28" t="n"/>
      <c r="I15" s="61" t="n"/>
      <c r="J15" s="62" t="n"/>
      <c r="K15" s="63" t="n"/>
      <c r="L15" s="32" t="n"/>
      <c r="M15" s="27" t="n"/>
      <c r="N15" s="64">
        <f>IF($A15="","",Assumptions!$B$5)</f>
        <v/>
      </c>
      <c r="O15" s="65">
        <f>IF($A15="","",Assumptions!$B$6)</f>
        <v/>
      </c>
      <c r="P15" s="66">
        <f>IF(OR($A15="",$H15=""),"",IFERROR(VLOOKUP($H15,Assumptions!$H$5:$I$10,2,FALSE),""))</f>
        <v/>
      </c>
      <c r="Q15" s="36">
        <f>IF(OR($A15="",$J15="",$N15=""),"",IFERROR($J15*$N15,""))</f>
        <v/>
      </c>
      <c r="R15" s="36">
        <f>IF(OR($A15="",$K15="",$O15=""),"",IFERROR($K15*$O15,""))</f>
        <v/>
      </c>
      <c r="S15" s="36">
        <f>IF(OR($A15="",$H15="",$I15="",$P15=""),"",IFERROR($I15*$P15,""))</f>
        <v/>
      </c>
      <c r="T15" s="36">
        <f>IF(OR($A15="",$L15=""),"",IFERROR(SUM($Q15:$S15),""))</f>
        <v/>
      </c>
      <c r="U15" s="36">
        <f>IF(OR($A15="",$L15="",$T15=""),"",IFERROR($L15-$T15,""))</f>
        <v/>
      </c>
      <c r="V15" s="67">
        <f>IF(OR($A15="",$L15="",$L15=0),"",IFERROR($U15/$L15,""))</f>
        <v/>
      </c>
      <c r="W15" s="38">
        <f>IF(COUNTA($A15:$M15)=0,"",IF($A15="","Check service date",IF(OR($B15="",$C15="",$D15="",$E15="",$F15="",$G15="",$M15=""),"Check required service details",IF($M15&lt;&gt;"Completed","Review status before profitability use",IF(OR($J15="",$K15="",$L15=""),"Check missing labor, mileage, or revenue",IF($J15&lt;=0,"Check service hours",IF($L15&lt;=0,"Check revenue amount",IF(OR(AND($H15="",$I15&lt;&gt;""),AND($H15&lt;&gt;"",$I15="")),"Check product details",IF(AND($H15&lt;&gt;"",$P15=""),"Check product cost setup",IF($K15&gt;Assumptions!$B$8,"Mileage above review threshold",IF($V15&lt;Assumptions!$B$7,"Margin below target",""))))))))))</f>
        <v/>
      </c>
    </row>
    <row r="16">
      <c r="A16" s="60" t="n"/>
      <c r="B16" s="27" t="n"/>
      <c r="C16" s="28" t="n"/>
      <c r="D16" s="28" t="n"/>
      <c r="E16" s="28" t="n"/>
      <c r="F16" s="28" t="n"/>
      <c r="G16" s="28" t="n"/>
      <c r="H16" s="28" t="n"/>
      <c r="I16" s="61" t="n"/>
      <c r="J16" s="62" t="n"/>
      <c r="K16" s="63" t="n"/>
      <c r="L16" s="32" t="n"/>
      <c r="M16" s="27" t="n"/>
      <c r="N16" s="68">
        <f>IF($A16="","",Assumptions!$B$5)</f>
        <v/>
      </c>
      <c r="O16" s="69">
        <f>IF($A16="","",Assumptions!$B$6)</f>
        <v/>
      </c>
      <c r="P16" s="70">
        <f>IF(OR($A16="",$H16=""),"",IFERROR(VLOOKUP($H16,Assumptions!$H$5:$I$10,2,FALSE),""))</f>
        <v/>
      </c>
      <c r="Q16" s="42">
        <f>IF(OR($A16="",$J16="",$N16=""),"",IFERROR($J16*$N16,""))</f>
        <v/>
      </c>
      <c r="R16" s="42">
        <f>IF(OR($A16="",$K16="",$O16=""),"",IFERROR($K16*$O16,""))</f>
        <v/>
      </c>
      <c r="S16" s="42">
        <f>IF(OR($A16="",$H16="",$I16="",$P16=""),"",IFERROR($I16*$P16,""))</f>
        <v/>
      </c>
      <c r="T16" s="42">
        <f>IF(OR($A16="",$L16=""),"",IFERROR(SUM($Q16:$S16),""))</f>
        <v/>
      </c>
      <c r="U16" s="42">
        <f>IF(OR($A16="",$L16="",$T16=""),"",IFERROR($L16-$T16,""))</f>
        <v/>
      </c>
      <c r="V16" s="71">
        <f>IF(OR($A16="",$L16="",$L16=0),"",IFERROR($U16/$L16,""))</f>
        <v/>
      </c>
      <c r="W16" s="44">
        <f>IF(COUNTA($A16:$M16)=0,"",IF($A16="","Check service date",IF(OR($B16="",$C16="",$D16="",$E16="",$F16="",$G16="",$M16=""),"Check required service details",IF($M16&lt;&gt;"Completed","Review status before profitability use",IF(OR($J16="",$K16="",$L16=""),"Check missing labor, mileage, or revenue",IF($J16&lt;=0,"Check service hours",IF($L16&lt;=0,"Check revenue amount",IF(OR(AND($H16="",$I16&lt;&gt;""),AND($H16&lt;&gt;"",$I16="")),"Check product details",IF(AND($H16&lt;&gt;"",$P16=""),"Check product cost setup",IF($K16&gt;Assumptions!$B$8,"Mileage above review threshold",IF($V16&lt;Assumptions!$B$7,"Margin below target",""))))))))))</f>
        <v/>
      </c>
    </row>
    <row r="17">
      <c r="A17" s="60" t="n"/>
      <c r="B17" s="27" t="n"/>
      <c r="C17" s="28" t="n"/>
      <c r="D17" s="28" t="n"/>
      <c r="E17" s="28" t="n"/>
      <c r="F17" s="28" t="n"/>
      <c r="G17" s="28" t="n"/>
      <c r="H17" s="28" t="n"/>
      <c r="I17" s="61" t="n"/>
      <c r="J17" s="62" t="n"/>
      <c r="K17" s="63" t="n"/>
      <c r="L17" s="32" t="n"/>
      <c r="M17" s="27" t="n"/>
      <c r="N17" s="64">
        <f>IF($A17="","",Assumptions!$B$5)</f>
        <v/>
      </c>
      <c r="O17" s="65">
        <f>IF($A17="","",Assumptions!$B$6)</f>
        <v/>
      </c>
      <c r="P17" s="66">
        <f>IF(OR($A17="",$H17=""),"",IFERROR(VLOOKUP($H17,Assumptions!$H$5:$I$10,2,FALSE),""))</f>
        <v/>
      </c>
      <c r="Q17" s="36">
        <f>IF(OR($A17="",$J17="",$N17=""),"",IFERROR($J17*$N17,""))</f>
        <v/>
      </c>
      <c r="R17" s="36">
        <f>IF(OR($A17="",$K17="",$O17=""),"",IFERROR($K17*$O17,""))</f>
        <v/>
      </c>
      <c r="S17" s="36">
        <f>IF(OR($A17="",$H17="",$I17="",$P17=""),"",IFERROR($I17*$P17,""))</f>
        <v/>
      </c>
      <c r="T17" s="36">
        <f>IF(OR($A17="",$L17=""),"",IFERROR(SUM($Q17:$S17),""))</f>
        <v/>
      </c>
      <c r="U17" s="36">
        <f>IF(OR($A17="",$L17="",$T17=""),"",IFERROR($L17-$T17,""))</f>
        <v/>
      </c>
      <c r="V17" s="67">
        <f>IF(OR($A17="",$L17="",$L17=0),"",IFERROR($U17/$L17,""))</f>
        <v/>
      </c>
      <c r="W17" s="38">
        <f>IF(COUNTA($A17:$M17)=0,"",IF($A17="","Check service date",IF(OR($B17="",$C17="",$D17="",$E17="",$F17="",$G17="",$M17=""),"Check required service details",IF($M17&lt;&gt;"Completed","Review status before profitability use",IF(OR($J17="",$K17="",$L17=""),"Check missing labor, mileage, or revenue",IF($J17&lt;=0,"Check service hours",IF($L17&lt;=0,"Check revenue amount",IF(OR(AND($H17="",$I17&lt;&gt;""),AND($H17&lt;&gt;"",$I17="")),"Check product details",IF(AND($H17&lt;&gt;"",$P17=""),"Check product cost setup",IF($K17&gt;Assumptions!$B$8,"Mileage above review threshold",IF($V17&lt;Assumptions!$B$7,"Margin below target",""))))))))))</f>
        <v/>
      </c>
    </row>
    <row r="18">
      <c r="A18" s="60" t="n"/>
      <c r="B18" s="27" t="n"/>
      <c r="C18" s="28" t="n"/>
      <c r="D18" s="28" t="n"/>
      <c r="E18" s="28" t="n"/>
      <c r="F18" s="28" t="n"/>
      <c r="G18" s="28" t="n"/>
      <c r="H18" s="28" t="n"/>
      <c r="I18" s="61" t="n"/>
      <c r="J18" s="62" t="n"/>
      <c r="K18" s="63" t="n"/>
      <c r="L18" s="32" t="n"/>
      <c r="M18" s="27" t="n"/>
      <c r="N18" s="68">
        <f>IF($A18="","",Assumptions!$B$5)</f>
        <v/>
      </c>
      <c r="O18" s="69">
        <f>IF($A18="","",Assumptions!$B$6)</f>
        <v/>
      </c>
      <c r="P18" s="70">
        <f>IF(OR($A18="",$H18=""),"",IFERROR(VLOOKUP($H18,Assumptions!$H$5:$I$10,2,FALSE),""))</f>
        <v/>
      </c>
      <c r="Q18" s="42">
        <f>IF(OR($A18="",$J18="",$N18=""),"",IFERROR($J18*$N18,""))</f>
        <v/>
      </c>
      <c r="R18" s="42">
        <f>IF(OR($A18="",$K18="",$O18=""),"",IFERROR($K18*$O18,""))</f>
        <v/>
      </c>
      <c r="S18" s="42">
        <f>IF(OR($A18="",$H18="",$I18="",$P18=""),"",IFERROR($I18*$P18,""))</f>
        <v/>
      </c>
      <c r="T18" s="42">
        <f>IF(OR($A18="",$L18=""),"",IFERROR(SUM($Q18:$S18),""))</f>
        <v/>
      </c>
      <c r="U18" s="42">
        <f>IF(OR($A18="",$L18="",$T18=""),"",IFERROR($L18-$T18,""))</f>
        <v/>
      </c>
      <c r="V18" s="71">
        <f>IF(OR($A18="",$L18="",$L18=0),"",IFERROR($U18/$L18,""))</f>
        <v/>
      </c>
      <c r="W18" s="44">
        <f>IF(COUNTA($A18:$M18)=0,"",IF($A18="","Check service date",IF(OR($B18="",$C18="",$D18="",$E18="",$F18="",$G18="",$M18=""),"Check required service details",IF($M18&lt;&gt;"Completed","Review status before profitability use",IF(OR($J18="",$K18="",$L18=""),"Check missing labor, mileage, or revenue",IF($J18&lt;=0,"Check service hours",IF($L18&lt;=0,"Check revenue amount",IF(OR(AND($H18="",$I18&lt;&gt;""),AND($H18&lt;&gt;"",$I18="")),"Check product details",IF(AND($H18&lt;&gt;"",$P18=""),"Check product cost setup",IF($K18&gt;Assumptions!$B$8,"Mileage above review threshold",IF($V18&lt;Assumptions!$B$7,"Margin below target",""))))))))))</f>
        <v/>
      </c>
    </row>
    <row r="19">
      <c r="A19" s="60" t="n"/>
      <c r="B19" s="27" t="n"/>
      <c r="C19" s="28" t="n"/>
      <c r="D19" s="28" t="n"/>
      <c r="E19" s="28" t="n"/>
      <c r="F19" s="28" t="n"/>
      <c r="G19" s="28" t="n"/>
      <c r="H19" s="28" t="n"/>
      <c r="I19" s="61" t="n"/>
      <c r="J19" s="62" t="n"/>
      <c r="K19" s="63" t="n"/>
      <c r="L19" s="32" t="n"/>
      <c r="M19" s="27" t="n"/>
      <c r="N19" s="64">
        <f>IF($A19="","",Assumptions!$B$5)</f>
        <v/>
      </c>
      <c r="O19" s="65">
        <f>IF($A19="","",Assumptions!$B$6)</f>
        <v/>
      </c>
      <c r="P19" s="66">
        <f>IF(OR($A19="",$H19=""),"",IFERROR(VLOOKUP($H19,Assumptions!$H$5:$I$10,2,FALSE),""))</f>
        <v/>
      </c>
      <c r="Q19" s="36">
        <f>IF(OR($A19="",$J19="",$N19=""),"",IFERROR($J19*$N19,""))</f>
        <v/>
      </c>
      <c r="R19" s="36">
        <f>IF(OR($A19="",$K19="",$O19=""),"",IFERROR($K19*$O19,""))</f>
        <v/>
      </c>
      <c r="S19" s="36">
        <f>IF(OR($A19="",$H19="",$I19="",$P19=""),"",IFERROR($I19*$P19,""))</f>
        <v/>
      </c>
      <c r="T19" s="36">
        <f>IF(OR($A19="",$L19=""),"",IFERROR(SUM($Q19:$S19),""))</f>
        <v/>
      </c>
      <c r="U19" s="36">
        <f>IF(OR($A19="",$L19="",$T19=""),"",IFERROR($L19-$T19,""))</f>
        <v/>
      </c>
      <c r="V19" s="67">
        <f>IF(OR($A19="",$L19="",$L19=0),"",IFERROR($U19/$L19,""))</f>
        <v/>
      </c>
      <c r="W19" s="38">
        <f>IF(COUNTA($A19:$M19)=0,"",IF($A19="","Check service date",IF(OR($B19="",$C19="",$D19="",$E19="",$F19="",$G19="",$M19=""),"Check required service details",IF($M19&lt;&gt;"Completed","Review status before profitability use",IF(OR($J19="",$K19="",$L19=""),"Check missing labor, mileage, or revenue",IF($J19&lt;=0,"Check service hours",IF($L19&lt;=0,"Check revenue amount",IF(OR(AND($H19="",$I19&lt;&gt;""),AND($H19&lt;&gt;"",$I19="")),"Check product details",IF(AND($H19&lt;&gt;"",$P19=""),"Check product cost setup",IF($K19&gt;Assumptions!$B$8,"Mileage above review threshold",IF($V19&lt;Assumptions!$B$7,"Margin below target",""))))))))))</f>
        <v/>
      </c>
    </row>
    <row r="20">
      <c r="A20" s="60" t="n"/>
      <c r="B20" s="27" t="n"/>
      <c r="C20" s="28" t="n"/>
      <c r="D20" s="28" t="n"/>
      <c r="E20" s="28" t="n"/>
      <c r="F20" s="28" t="n"/>
      <c r="G20" s="28" t="n"/>
      <c r="H20" s="28" t="n"/>
      <c r="I20" s="61" t="n"/>
      <c r="J20" s="62" t="n"/>
      <c r="K20" s="63" t="n"/>
      <c r="L20" s="32" t="n"/>
      <c r="M20" s="27" t="n"/>
      <c r="N20" s="68">
        <f>IF($A20="","",Assumptions!$B$5)</f>
        <v/>
      </c>
      <c r="O20" s="69">
        <f>IF($A20="","",Assumptions!$B$6)</f>
        <v/>
      </c>
      <c r="P20" s="70">
        <f>IF(OR($A20="",$H20=""),"",IFERROR(VLOOKUP($H20,Assumptions!$H$5:$I$10,2,FALSE),""))</f>
        <v/>
      </c>
      <c r="Q20" s="42">
        <f>IF(OR($A20="",$J20="",$N20=""),"",IFERROR($J20*$N20,""))</f>
        <v/>
      </c>
      <c r="R20" s="42">
        <f>IF(OR($A20="",$K20="",$O20=""),"",IFERROR($K20*$O20,""))</f>
        <v/>
      </c>
      <c r="S20" s="42">
        <f>IF(OR($A20="",$H20="",$I20="",$P20=""),"",IFERROR($I20*$P20,""))</f>
        <v/>
      </c>
      <c r="T20" s="42">
        <f>IF(OR($A20="",$L20=""),"",IFERROR(SUM($Q20:$S20),""))</f>
        <v/>
      </c>
      <c r="U20" s="42">
        <f>IF(OR($A20="",$L20="",$T20=""),"",IFERROR($L20-$T20,""))</f>
        <v/>
      </c>
      <c r="V20" s="71">
        <f>IF(OR($A20="",$L20="",$L20=0),"",IFERROR($U20/$L20,""))</f>
        <v/>
      </c>
      <c r="W20" s="44">
        <f>IF(COUNTA($A20:$M20)=0,"",IF($A20="","Check service date",IF(OR($B20="",$C20="",$D20="",$E20="",$F20="",$G20="",$M20=""),"Check required service details",IF($M20&lt;&gt;"Completed","Review status before profitability use",IF(OR($J20="",$K20="",$L20=""),"Check missing labor, mileage, or revenue",IF($J20&lt;=0,"Check service hours",IF($L20&lt;=0,"Check revenue amount",IF(OR(AND($H20="",$I20&lt;&gt;""),AND($H20&lt;&gt;"",$I20="")),"Check product details",IF(AND($H20&lt;&gt;"",$P20=""),"Check product cost setup",IF($K20&gt;Assumptions!$B$8,"Mileage above review threshold",IF($V20&lt;Assumptions!$B$7,"Margin below target",""))))))))))</f>
        <v/>
      </c>
    </row>
    <row r="21">
      <c r="A21" s="60" t="n"/>
      <c r="B21" s="27" t="n"/>
      <c r="C21" s="28" t="n"/>
      <c r="D21" s="28" t="n"/>
      <c r="E21" s="28" t="n"/>
      <c r="F21" s="28" t="n"/>
      <c r="G21" s="28" t="n"/>
      <c r="H21" s="28" t="n"/>
      <c r="I21" s="61" t="n"/>
      <c r="J21" s="62" t="n"/>
      <c r="K21" s="63" t="n"/>
      <c r="L21" s="32" t="n"/>
      <c r="M21" s="27" t="n"/>
      <c r="N21" s="64">
        <f>IF($A21="","",Assumptions!$B$5)</f>
        <v/>
      </c>
      <c r="O21" s="65">
        <f>IF($A21="","",Assumptions!$B$6)</f>
        <v/>
      </c>
      <c r="P21" s="66">
        <f>IF(OR($A21="",$H21=""),"",IFERROR(VLOOKUP($H21,Assumptions!$H$5:$I$10,2,FALSE),""))</f>
        <v/>
      </c>
      <c r="Q21" s="36">
        <f>IF(OR($A21="",$J21="",$N21=""),"",IFERROR($J21*$N21,""))</f>
        <v/>
      </c>
      <c r="R21" s="36">
        <f>IF(OR($A21="",$K21="",$O21=""),"",IFERROR($K21*$O21,""))</f>
        <v/>
      </c>
      <c r="S21" s="36">
        <f>IF(OR($A21="",$H21="",$I21="",$P21=""),"",IFERROR($I21*$P21,""))</f>
        <v/>
      </c>
      <c r="T21" s="36">
        <f>IF(OR($A21="",$L21=""),"",IFERROR(SUM($Q21:$S21),""))</f>
        <v/>
      </c>
      <c r="U21" s="36">
        <f>IF(OR($A21="",$L21="",$T21=""),"",IFERROR($L21-$T21,""))</f>
        <v/>
      </c>
      <c r="V21" s="67">
        <f>IF(OR($A21="",$L21="",$L21=0),"",IFERROR($U21/$L21,""))</f>
        <v/>
      </c>
      <c r="W21" s="38">
        <f>IF(COUNTA($A21:$M21)=0,"",IF($A21="","Check service date",IF(OR($B21="",$C21="",$D21="",$E21="",$F21="",$G21="",$M21=""),"Check required service details",IF($M21&lt;&gt;"Completed","Review status before profitability use",IF(OR($J21="",$K21="",$L21=""),"Check missing labor, mileage, or revenue",IF($J21&lt;=0,"Check service hours",IF($L21&lt;=0,"Check revenue amount",IF(OR(AND($H21="",$I21&lt;&gt;""),AND($H21&lt;&gt;"",$I21="")),"Check product details",IF(AND($H21&lt;&gt;"",$P21=""),"Check product cost setup",IF($K21&gt;Assumptions!$B$8,"Mileage above review threshold",IF($V21&lt;Assumptions!$B$7,"Margin below target",""))))))))))</f>
        <v/>
      </c>
    </row>
    <row r="22">
      <c r="A22" s="60" t="n"/>
      <c r="B22" s="27" t="n"/>
      <c r="C22" s="28" t="n"/>
      <c r="D22" s="28" t="n"/>
      <c r="E22" s="28" t="n"/>
      <c r="F22" s="28" t="n"/>
      <c r="G22" s="28" t="n"/>
      <c r="H22" s="28" t="n"/>
      <c r="I22" s="61" t="n"/>
      <c r="J22" s="62" t="n"/>
      <c r="K22" s="63" t="n"/>
      <c r="L22" s="32" t="n"/>
      <c r="M22" s="27" t="n"/>
      <c r="N22" s="68">
        <f>IF($A22="","",Assumptions!$B$5)</f>
        <v/>
      </c>
      <c r="O22" s="69">
        <f>IF($A22="","",Assumptions!$B$6)</f>
        <v/>
      </c>
      <c r="P22" s="70">
        <f>IF(OR($A22="",$H22=""),"",IFERROR(VLOOKUP($H22,Assumptions!$H$5:$I$10,2,FALSE),""))</f>
        <v/>
      </c>
      <c r="Q22" s="42">
        <f>IF(OR($A22="",$J22="",$N22=""),"",IFERROR($J22*$N22,""))</f>
        <v/>
      </c>
      <c r="R22" s="42">
        <f>IF(OR($A22="",$K22="",$O22=""),"",IFERROR($K22*$O22,""))</f>
        <v/>
      </c>
      <c r="S22" s="42">
        <f>IF(OR($A22="",$H22="",$I22="",$P22=""),"",IFERROR($I22*$P22,""))</f>
        <v/>
      </c>
      <c r="T22" s="42">
        <f>IF(OR($A22="",$L22=""),"",IFERROR(SUM($Q22:$S22),""))</f>
        <v/>
      </c>
      <c r="U22" s="42">
        <f>IF(OR($A22="",$L22="",$T22=""),"",IFERROR($L22-$T22,""))</f>
        <v/>
      </c>
      <c r="V22" s="71">
        <f>IF(OR($A22="",$L22="",$L22=0),"",IFERROR($U22/$L22,""))</f>
        <v/>
      </c>
      <c r="W22" s="44">
        <f>IF(COUNTA($A22:$M22)=0,"",IF($A22="","Check service date",IF(OR($B22="",$C22="",$D22="",$E22="",$F22="",$G22="",$M22=""),"Check required service details",IF($M22&lt;&gt;"Completed","Review status before profitability use",IF(OR($J22="",$K22="",$L22=""),"Check missing labor, mileage, or revenue",IF($J22&lt;=0,"Check service hours",IF($L22&lt;=0,"Check revenue amount",IF(OR(AND($H22="",$I22&lt;&gt;""),AND($H22&lt;&gt;"",$I22="")),"Check product details",IF(AND($H22&lt;&gt;"",$P22=""),"Check product cost setup",IF($K22&gt;Assumptions!$B$8,"Mileage above review threshold",IF($V22&lt;Assumptions!$B$7,"Margin below target",""))))))))))</f>
        <v/>
      </c>
    </row>
    <row r="23">
      <c r="A23" s="60" t="n"/>
      <c r="B23" s="27" t="n"/>
      <c r="C23" s="28" t="n"/>
      <c r="D23" s="28" t="n"/>
      <c r="E23" s="28" t="n"/>
      <c r="F23" s="28" t="n"/>
      <c r="G23" s="28" t="n"/>
      <c r="H23" s="28" t="n"/>
      <c r="I23" s="61" t="n"/>
      <c r="J23" s="62" t="n"/>
      <c r="K23" s="63" t="n"/>
      <c r="L23" s="32" t="n"/>
      <c r="M23" s="27" t="n"/>
      <c r="N23" s="64">
        <f>IF($A23="","",Assumptions!$B$5)</f>
        <v/>
      </c>
      <c r="O23" s="65">
        <f>IF($A23="","",Assumptions!$B$6)</f>
        <v/>
      </c>
      <c r="P23" s="66">
        <f>IF(OR($A23="",$H23=""),"",IFERROR(VLOOKUP($H23,Assumptions!$H$5:$I$10,2,FALSE),""))</f>
        <v/>
      </c>
      <c r="Q23" s="36">
        <f>IF(OR($A23="",$J23="",$N23=""),"",IFERROR($J23*$N23,""))</f>
        <v/>
      </c>
      <c r="R23" s="36">
        <f>IF(OR($A23="",$K23="",$O23=""),"",IFERROR($K23*$O23,""))</f>
        <v/>
      </c>
      <c r="S23" s="36">
        <f>IF(OR($A23="",$H23="",$I23="",$P23=""),"",IFERROR($I23*$P23,""))</f>
        <v/>
      </c>
      <c r="T23" s="36">
        <f>IF(OR($A23="",$L23=""),"",IFERROR(SUM($Q23:$S23),""))</f>
        <v/>
      </c>
      <c r="U23" s="36">
        <f>IF(OR($A23="",$L23="",$T23=""),"",IFERROR($L23-$T23,""))</f>
        <v/>
      </c>
      <c r="V23" s="67">
        <f>IF(OR($A23="",$L23="",$L23=0),"",IFERROR($U23/$L23,""))</f>
        <v/>
      </c>
      <c r="W23" s="38">
        <f>IF(COUNTA($A23:$M23)=0,"",IF($A23="","Check service date",IF(OR($B23="",$C23="",$D23="",$E23="",$F23="",$G23="",$M23=""),"Check required service details",IF($M23&lt;&gt;"Completed","Review status before profitability use",IF(OR($J23="",$K23="",$L23=""),"Check missing labor, mileage, or revenue",IF($J23&lt;=0,"Check service hours",IF($L23&lt;=0,"Check revenue amount",IF(OR(AND($H23="",$I23&lt;&gt;""),AND($H23&lt;&gt;"",$I23="")),"Check product details",IF(AND($H23&lt;&gt;"",$P23=""),"Check product cost setup",IF($K23&gt;Assumptions!$B$8,"Mileage above review threshold",IF($V23&lt;Assumptions!$B$7,"Margin below target",""))))))))))</f>
        <v/>
      </c>
    </row>
    <row r="24">
      <c r="A24" s="60" t="n"/>
      <c r="B24" s="27" t="n"/>
      <c r="C24" s="28" t="n"/>
      <c r="D24" s="28" t="n"/>
      <c r="E24" s="28" t="n"/>
      <c r="F24" s="28" t="n"/>
      <c r="G24" s="28" t="n"/>
      <c r="H24" s="28" t="n"/>
      <c r="I24" s="61" t="n"/>
      <c r="J24" s="62" t="n"/>
      <c r="K24" s="63" t="n"/>
      <c r="L24" s="32" t="n"/>
      <c r="M24" s="27" t="n"/>
      <c r="N24" s="68">
        <f>IF($A24="","",Assumptions!$B$5)</f>
        <v/>
      </c>
      <c r="O24" s="69">
        <f>IF($A24="","",Assumptions!$B$6)</f>
        <v/>
      </c>
      <c r="P24" s="70">
        <f>IF(OR($A24="",$H24=""),"",IFERROR(VLOOKUP($H24,Assumptions!$H$5:$I$10,2,FALSE),""))</f>
        <v/>
      </c>
      <c r="Q24" s="42">
        <f>IF(OR($A24="",$J24="",$N24=""),"",IFERROR($J24*$N24,""))</f>
        <v/>
      </c>
      <c r="R24" s="42">
        <f>IF(OR($A24="",$K24="",$O24=""),"",IFERROR($K24*$O24,""))</f>
        <v/>
      </c>
      <c r="S24" s="42">
        <f>IF(OR($A24="",$H24="",$I24="",$P24=""),"",IFERROR($I24*$P24,""))</f>
        <v/>
      </c>
      <c r="T24" s="42">
        <f>IF(OR($A24="",$L24=""),"",IFERROR(SUM($Q24:$S24),""))</f>
        <v/>
      </c>
      <c r="U24" s="42">
        <f>IF(OR($A24="",$L24="",$T24=""),"",IFERROR($L24-$T24,""))</f>
        <v/>
      </c>
      <c r="V24" s="71">
        <f>IF(OR($A24="",$L24="",$L24=0),"",IFERROR($U24/$L24,""))</f>
        <v/>
      </c>
      <c r="W24" s="44">
        <f>IF(COUNTA($A24:$M24)=0,"",IF($A24="","Check service date",IF(OR($B24="",$C24="",$D24="",$E24="",$F24="",$G24="",$M24=""),"Check required service details",IF($M24&lt;&gt;"Completed","Review status before profitability use",IF(OR($J24="",$K24="",$L24=""),"Check missing labor, mileage, or revenue",IF($J24&lt;=0,"Check service hours",IF($L24&lt;=0,"Check revenue amount",IF(OR(AND($H24="",$I24&lt;&gt;""),AND($H24&lt;&gt;"",$I24="")),"Check product details",IF(AND($H24&lt;&gt;"",$P24=""),"Check product cost setup",IF($K24&gt;Assumptions!$B$8,"Mileage above review threshold",IF($V24&lt;Assumptions!$B$7,"Margin below target",""))))))))))</f>
        <v/>
      </c>
    </row>
    <row r="25">
      <c r="A25" s="60" t="n"/>
      <c r="B25" s="27" t="n"/>
      <c r="C25" s="28" t="n"/>
      <c r="D25" s="28" t="n"/>
      <c r="E25" s="28" t="n"/>
      <c r="F25" s="28" t="n"/>
      <c r="G25" s="28" t="n"/>
      <c r="H25" s="28" t="n"/>
      <c r="I25" s="61" t="n"/>
      <c r="J25" s="62" t="n"/>
      <c r="K25" s="63" t="n"/>
      <c r="L25" s="32" t="n"/>
      <c r="M25" s="27" t="n"/>
      <c r="N25" s="64">
        <f>IF($A25="","",Assumptions!$B$5)</f>
        <v/>
      </c>
      <c r="O25" s="65">
        <f>IF($A25="","",Assumptions!$B$6)</f>
        <v/>
      </c>
      <c r="P25" s="66">
        <f>IF(OR($A25="",$H25=""),"",IFERROR(VLOOKUP($H25,Assumptions!$H$5:$I$10,2,FALSE),""))</f>
        <v/>
      </c>
      <c r="Q25" s="36">
        <f>IF(OR($A25="",$J25="",$N25=""),"",IFERROR($J25*$N25,""))</f>
        <v/>
      </c>
      <c r="R25" s="36">
        <f>IF(OR($A25="",$K25="",$O25=""),"",IFERROR($K25*$O25,""))</f>
        <v/>
      </c>
      <c r="S25" s="36">
        <f>IF(OR($A25="",$H25="",$I25="",$P25=""),"",IFERROR($I25*$P25,""))</f>
        <v/>
      </c>
      <c r="T25" s="36">
        <f>IF(OR($A25="",$L25=""),"",IFERROR(SUM($Q25:$S25),""))</f>
        <v/>
      </c>
      <c r="U25" s="36">
        <f>IF(OR($A25="",$L25="",$T25=""),"",IFERROR($L25-$T25,""))</f>
        <v/>
      </c>
      <c r="V25" s="67">
        <f>IF(OR($A25="",$L25="",$L25=0),"",IFERROR($U25/$L25,""))</f>
        <v/>
      </c>
      <c r="W25" s="38">
        <f>IF(COUNTA($A25:$M25)=0,"",IF($A25="","Check service date",IF(OR($B25="",$C25="",$D25="",$E25="",$F25="",$G25="",$M25=""),"Check required service details",IF($M25&lt;&gt;"Completed","Review status before profitability use",IF(OR($J25="",$K25="",$L25=""),"Check missing labor, mileage, or revenue",IF($J25&lt;=0,"Check service hours",IF($L25&lt;=0,"Check revenue amount",IF(OR(AND($H25="",$I25&lt;&gt;""),AND($H25&lt;&gt;"",$I25="")),"Check product details",IF(AND($H25&lt;&gt;"",$P25=""),"Check product cost setup",IF($K25&gt;Assumptions!$B$8,"Mileage above review threshold",IF($V25&lt;Assumptions!$B$7,"Margin below target",""))))))))))</f>
        <v/>
      </c>
    </row>
    <row r="26">
      <c r="A26" s="60" t="n"/>
      <c r="B26" s="27" t="n"/>
      <c r="C26" s="28" t="n"/>
      <c r="D26" s="28" t="n"/>
      <c r="E26" s="28" t="n"/>
      <c r="F26" s="28" t="n"/>
      <c r="G26" s="28" t="n"/>
      <c r="H26" s="28" t="n"/>
      <c r="I26" s="61" t="n"/>
      <c r="J26" s="62" t="n"/>
      <c r="K26" s="63" t="n"/>
      <c r="L26" s="32" t="n"/>
      <c r="M26" s="27" t="n"/>
      <c r="N26" s="68">
        <f>IF($A26="","",Assumptions!$B$5)</f>
        <v/>
      </c>
      <c r="O26" s="69">
        <f>IF($A26="","",Assumptions!$B$6)</f>
        <v/>
      </c>
      <c r="P26" s="70">
        <f>IF(OR($A26="",$H26=""),"",IFERROR(VLOOKUP($H26,Assumptions!$H$5:$I$10,2,FALSE),""))</f>
        <v/>
      </c>
      <c r="Q26" s="42">
        <f>IF(OR($A26="",$J26="",$N26=""),"",IFERROR($J26*$N26,""))</f>
        <v/>
      </c>
      <c r="R26" s="42">
        <f>IF(OR($A26="",$K26="",$O26=""),"",IFERROR($K26*$O26,""))</f>
        <v/>
      </c>
      <c r="S26" s="42">
        <f>IF(OR($A26="",$H26="",$I26="",$P26=""),"",IFERROR($I26*$P26,""))</f>
        <v/>
      </c>
      <c r="T26" s="42">
        <f>IF(OR($A26="",$L26=""),"",IFERROR(SUM($Q26:$S26),""))</f>
        <v/>
      </c>
      <c r="U26" s="42">
        <f>IF(OR($A26="",$L26="",$T26=""),"",IFERROR($L26-$T26,""))</f>
        <v/>
      </c>
      <c r="V26" s="71">
        <f>IF(OR($A26="",$L26="",$L26=0),"",IFERROR($U26/$L26,""))</f>
        <v/>
      </c>
      <c r="W26" s="44">
        <f>IF(COUNTA($A26:$M26)=0,"",IF($A26="","Check service date",IF(OR($B26="",$C26="",$D26="",$E26="",$F26="",$G26="",$M26=""),"Check required service details",IF($M26&lt;&gt;"Completed","Review status before profitability use",IF(OR($J26="",$K26="",$L26=""),"Check missing labor, mileage, or revenue",IF($J26&lt;=0,"Check service hours",IF($L26&lt;=0,"Check revenue amount",IF(OR(AND($H26="",$I26&lt;&gt;""),AND($H26&lt;&gt;"",$I26="")),"Check product details",IF(AND($H26&lt;&gt;"",$P26=""),"Check product cost setup",IF($K26&gt;Assumptions!$B$8,"Mileage above review threshold",IF($V26&lt;Assumptions!$B$7,"Margin below target",""))))))))))</f>
        <v/>
      </c>
    </row>
    <row r="27">
      <c r="A27" s="60" t="n"/>
      <c r="B27" s="27" t="n"/>
      <c r="C27" s="28" t="n"/>
      <c r="D27" s="28" t="n"/>
      <c r="E27" s="28" t="n"/>
      <c r="F27" s="28" t="n"/>
      <c r="G27" s="28" t="n"/>
      <c r="H27" s="28" t="n"/>
      <c r="I27" s="61" t="n"/>
      <c r="J27" s="62" t="n"/>
      <c r="K27" s="63" t="n"/>
      <c r="L27" s="32" t="n"/>
      <c r="M27" s="27" t="n"/>
      <c r="N27" s="64">
        <f>IF($A27="","",Assumptions!$B$5)</f>
        <v/>
      </c>
      <c r="O27" s="65">
        <f>IF($A27="","",Assumptions!$B$6)</f>
        <v/>
      </c>
      <c r="P27" s="66">
        <f>IF(OR($A27="",$H27=""),"",IFERROR(VLOOKUP($H27,Assumptions!$H$5:$I$10,2,FALSE),""))</f>
        <v/>
      </c>
      <c r="Q27" s="36">
        <f>IF(OR($A27="",$J27="",$N27=""),"",IFERROR($J27*$N27,""))</f>
        <v/>
      </c>
      <c r="R27" s="36">
        <f>IF(OR($A27="",$K27="",$O27=""),"",IFERROR($K27*$O27,""))</f>
        <v/>
      </c>
      <c r="S27" s="36">
        <f>IF(OR($A27="",$H27="",$I27="",$P27=""),"",IFERROR($I27*$P27,""))</f>
        <v/>
      </c>
      <c r="T27" s="36">
        <f>IF(OR($A27="",$L27=""),"",IFERROR(SUM($Q27:$S27),""))</f>
        <v/>
      </c>
      <c r="U27" s="36">
        <f>IF(OR($A27="",$L27="",$T27=""),"",IFERROR($L27-$T27,""))</f>
        <v/>
      </c>
      <c r="V27" s="67">
        <f>IF(OR($A27="",$L27="",$L27=0),"",IFERROR($U27/$L27,""))</f>
        <v/>
      </c>
      <c r="W27" s="38">
        <f>IF(COUNTA($A27:$M27)=0,"",IF($A27="","Check service date",IF(OR($B27="",$C27="",$D27="",$E27="",$F27="",$G27="",$M27=""),"Check required service details",IF($M27&lt;&gt;"Completed","Review status before profitability use",IF(OR($J27="",$K27="",$L27=""),"Check missing labor, mileage, or revenue",IF($J27&lt;=0,"Check service hours",IF($L27&lt;=0,"Check revenue amount",IF(OR(AND($H27="",$I27&lt;&gt;""),AND($H27&lt;&gt;"",$I27="")),"Check product details",IF(AND($H27&lt;&gt;"",$P27=""),"Check product cost setup",IF($K27&gt;Assumptions!$B$8,"Mileage above review threshold",IF($V27&lt;Assumptions!$B$7,"Margin below target",""))))))))))</f>
        <v/>
      </c>
    </row>
    <row r="28">
      <c r="A28" s="60" t="n"/>
      <c r="B28" s="27" t="n"/>
      <c r="C28" s="28" t="n"/>
      <c r="D28" s="28" t="n"/>
      <c r="E28" s="28" t="n"/>
      <c r="F28" s="28" t="n"/>
      <c r="G28" s="28" t="n"/>
      <c r="H28" s="28" t="n"/>
      <c r="I28" s="61" t="n"/>
      <c r="J28" s="62" t="n"/>
      <c r="K28" s="63" t="n"/>
      <c r="L28" s="32" t="n"/>
      <c r="M28" s="27" t="n"/>
      <c r="N28" s="68">
        <f>IF($A28="","",Assumptions!$B$5)</f>
        <v/>
      </c>
      <c r="O28" s="69">
        <f>IF($A28="","",Assumptions!$B$6)</f>
        <v/>
      </c>
      <c r="P28" s="70">
        <f>IF(OR($A28="",$H28=""),"",IFERROR(VLOOKUP($H28,Assumptions!$H$5:$I$10,2,FALSE),""))</f>
        <v/>
      </c>
      <c r="Q28" s="42">
        <f>IF(OR($A28="",$J28="",$N28=""),"",IFERROR($J28*$N28,""))</f>
        <v/>
      </c>
      <c r="R28" s="42">
        <f>IF(OR($A28="",$K28="",$O28=""),"",IFERROR($K28*$O28,""))</f>
        <v/>
      </c>
      <c r="S28" s="42">
        <f>IF(OR($A28="",$H28="",$I28="",$P28=""),"",IFERROR($I28*$P28,""))</f>
        <v/>
      </c>
      <c r="T28" s="42">
        <f>IF(OR($A28="",$L28=""),"",IFERROR(SUM($Q28:$S28),""))</f>
        <v/>
      </c>
      <c r="U28" s="42">
        <f>IF(OR($A28="",$L28="",$T28=""),"",IFERROR($L28-$T28,""))</f>
        <v/>
      </c>
      <c r="V28" s="71">
        <f>IF(OR($A28="",$L28="",$L28=0),"",IFERROR($U28/$L28,""))</f>
        <v/>
      </c>
      <c r="W28" s="44">
        <f>IF(COUNTA($A28:$M28)=0,"",IF($A28="","Check service date",IF(OR($B28="",$C28="",$D28="",$E28="",$F28="",$G28="",$M28=""),"Check required service details",IF($M28&lt;&gt;"Completed","Review status before profitability use",IF(OR($J28="",$K28="",$L28=""),"Check missing labor, mileage, or revenue",IF($J28&lt;=0,"Check service hours",IF($L28&lt;=0,"Check revenue amount",IF(OR(AND($H28="",$I28&lt;&gt;""),AND($H28&lt;&gt;"",$I28="")),"Check product details",IF(AND($H28&lt;&gt;"",$P28=""),"Check product cost setup",IF($K28&gt;Assumptions!$B$8,"Mileage above review threshold",IF($V28&lt;Assumptions!$B$7,"Margin below target",""))))))))))</f>
        <v/>
      </c>
    </row>
    <row r="29">
      <c r="A29" s="60" t="n"/>
      <c r="B29" s="27" t="n"/>
      <c r="C29" s="28" t="n"/>
      <c r="D29" s="28" t="n"/>
      <c r="E29" s="28" t="n"/>
      <c r="F29" s="28" t="n"/>
      <c r="G29" s="28" t="n"/>
      <c r="H29" s="28" t="n"/>
      <c r="I29" s="61" t="n"/>
      <c r="J29" s="62" t="n"/>
      <c r="K29" s="63" t="n"/>
      <c r="L29" s="32" t="n"/>
      <c r="M29" s="27" t="n"/>
      <c r="N29" s="64">
        <f>IF($A29="","",Assumptions!$B$5)</f>
        <v/>
      </c>
      <c r="O29" s="65">
        <f>IF($A29="","",Assumptions!$B$6)</f>
        <v/>
      </c>
      <c r="P29" s="66">
        <f>IF(OR($A29="",$H29=""),"",IFERROR(VLOOKUP($H29,Assumptions!$H$5:$I$10,2,FALSE),""))</f>
        <v/>
      </c>
      <c r="Q29" s="36">
        <f>IF(OR($A29="",$J29="",$N29=""),"",IFERROR($J29*$N29,""))</f>
        <v/>
      </c>
      <c r="R29" s="36">
        <f>IF(OR($A29="",$K29="",$O29=""),"",IFERROR($K29*$O29,""))</f>
        <v/>
      </c>
      <c r="S29" s="36">
        <f>IF(OR($A29="",$H29="",$I29="",$P29=""),"",IFERROR($I29*$P29,""))</f>
        <v/>
      </c>
      <c r="T29" s="36">
        <f>IF(OR($A29="",$L29=""),"",IFERROR(SUM($Q29:$S29),""))</f>
        <v/>
      </c>
      <c r="U29" s="36">
        <f>IF(OR($A29="",$L29="",$T29=""),"",IFERROR($L29-$T29,""))</f>
        <v/>
      </c>
      <c r="V29" s="67">
        <f>IF(OR($A29="",$L29="",$L29=0),"",IFERROR($U29/$L29,""))</f>
        <v/>
      </c>
      <c r="W29" s="38">
        <f>IF(COUNTA($A29:$M29)=0,"",IF($A29="","Check service date",IF(OR($B29="",$C29="",$D29="",$E29="",$F29="",$G29="",$M29=""),"Check required service details",IF($M29&lt;&gt;"Completed","Review status before profitability use",IF(OR($J29="",$K29="",$L29=""),"Check missing labor, mileage, or revenue",IF($J29&lt;=0,"Check service hours",IF($L29&lt;=0,"Check revenue amount",IF(OR(AND($H29="",$I29&lt;&gt;""),AND($H29&lt;&gt;"",$I29="")),"Check product details",IF(AND($H29&lt;&gt;"",$P29=""),"Check product cost setup",IF($K29&gt;Assumptions!$B$8,"Mileage above review threshold",IF($V29&lt;Assumptions!$B$7,"Margin below target",""))))))))))</f>
        <v/>
      </c>
    </row>
    <row r="30">
      <c r="A30" s="60" t="n"/>
      <c r="B30" s="27" t="n"/>
      <c r="C30" s="28" t="n"/>
      <c r="D30" s="28" t="n"/>
      <c r="E30" s="28" t="n"/>
      <c r="F30" s="28" t="n"/>
      <c r="G30" s="28" t="n"/>
      <c r="H30" s="28" t="n"/>
      <c r="I30" s="61" t="n"/>
      <c r="J30" s="62" t="n"/>
      <c r="K30" s="63" t="n"/>
      <c r="L30" s="32" t="n"/>
      <c r="M30" s="27" t="n"/>
      <c r="N30" s="68">
        <f>IF($A30="","",Assumptions!$B$5)</f>
        <v/>
      </c>
      <c r="O30" s="69">
        <f>IF($A30="","",Assumptions!$B$6)</f>
        <v/>
      </c>
      <c r="P30" s="70">
        <f>IF(OR($A30="",$H30=""),"",IFERROR(VLOOKUP($H30,Assumptions!$H$5:$I$10,2,FALSE),""))</f>
        <v/>
      </c>
      <c r="Q30" s="42">
        <f>IF(OR($A30="",$J30="",$N30=""),"",IFERROR($J30*$N30,""))</f>
        <v/>
      </c>
      <c r="R30" s="42">
        <f>IF(OR($A30="",$K30="",$O30=""),"",IFERROR($K30*$O30,""))</f>
        <v/>
      </c>
      <c r="S30" s="42">
        <f>IF(OR($A30="",$H30="",$I30="",$P30=""),"",IFERROR($I30*$P30,""))</f>
        <v/>
      </c>
      <c r="T30" s="42">
        <f>IF(OR($A30="",$L30=""),"",IFERROR(SUM($Q30:$S30),""))</f>
        <v/>
      </c>
      <c r="U30" s="42">
        <f>IF(OR($A30="",$L30="",$T30=""),"",IFERROR($L30-$T30,""))</f>
        <v/>
      </c>
      <c r="V30" s="71">
        <f>IF(OR($A30="",$L30="",$L30=0),"",IFERROR($U30/$L30,""))</f>
        <v/>
      </c>
      <c r="W30" s="44">
        <f>IF(COUNTA($A30:$M30)=0,"",IF($A30="","Check service date",IF(OR($B30="",$C30="",$D30="",$E30="",$F30="",$G30="",$M30=""),"Check required service details",IF($M30&lt;&gt;"Completed","Review status before profitability use",IF(OR($J30="",$K30="",$L30=""),"Check missing labor, mileage, or revenue",IF($J30&lt;=0,"Check service hours",IF($L30&lt;=0,"Check revenue amount",IF(OR(AND($H30="",$I30&lt;&gt;""),AND($H30&lt;&gt;"",$I30="")),"Check product details",IF(AND($H30&lt;&gt;"",$P30=""),"Check product cost setup",IF($K30&gt;Assumptions!$B$8,"Mileage above review threshold",IF($V30&lt;Assumptions!$B$7,"Margin below target",""))))))))))</f>
        <v/>
      </c>
    </row>
    <row r="31">
      <c r="A31" s="60" t="n"/>
      <c r="B31" s="27" t="n"/>
      <c r="C31" s="28" t="n"/>
      <c r="D31" s="28" t="n"/>
      <c r="E31" s="28" t="n"/>
      <c r="F31" s="28" t="n"/>
      <c r="G31" s="28" t="n"/>
      <c r="H31" s="28" t="n"/>
      <c r="I31" s="61" t="n"/>
      <c r="J31" s="62" t="n"/>
      <c r="K31" s="63" t="n"/>
      <c r="L31" s="32" t="n"/>
      <c r="M31" s="27" t="n"/>
      <c r="N31" s="64">
        <f>IF($A31="","",Assumptions!$B$5)</f>
        <v/>
      </c>
      <c r="O31" s="65">
        <f>IF($A31="","",Assumptions!$B$6)</f>
        <v/>
      </c>
      <c r="P31" s="66">
        <f>IF(OR($A31="",$H31=""),"",IFERROR(VLOOKUP($H31,Assumptions!$H$5:$I$10,2,FALSE),""))</f>
        <v/>
      </c>
      <c r="Q31" s="36">
        <f>IF(OR($A31="",$J31="",$N31=""),"",IFERROR($J31*$N31,""))</f>
        <v/>
      </c>
      <c r="R31" s="36">
        <f>IF(OR($A31="",$K31="",$O31=""),"",IFERROR($K31*$O31,""))</f>
        <v/>
      </c>
      <c r="S31" s="36">
        <f>IF(OR($A31="",$H31="",$I31="",$P31=""),"",IFERROR($I31*$P31,""))</f>
        <v/>
      </c>
      <c r="T31" s="36">
        <f>IF(OR($A31="",$L31=""),"",IFERROR(SUM($Q31:$S31),""))</f>
        <v/>
      </c>
      <c r="U31" s="36">
        <f>IF(OR($A31="",$L31="",$T31=""),"",IFERROR($L31-$T31,""))</f>
        <v/>
      </c>
      <c r="V31" s="67">
        <f>IF(OR($A31="",$L31="",$L31=0),"",IFERROR($U31/$L31,""))</f>
        <v/>
      </c>
      <c r="W31" s="38">
        <f>IF(COUNTA($A31:$M31)=0,"",IF($A31="","Check service date",IF(OR($B31="",$C31="",$D31="",$E31="",$F31="",$G31="",$M31=""),"Check required service details",IF($M31&lt;&gt;"Completed","Review status before profitability use",IF(OR($J31="",$K31="",$L31=""),"Check missing labor, mileage, or revenue",IF($J31&lt;=0,"Check service hours",IF($L31&lt;=0,"Check revenue amount",IF(OR(AND($H31="",$I31&lt;&gt;""),AND($H31&lt;&gt;"",$I31="")),"Check product details",IF(AND($H31&lt;&gt;"",$P31=""),"Check product cost setup",IF($K31&gt;Assumptions!$B$8,"Mileage above review threshold",IF($V31&lt;Assumptions!$B$7,"Margin below target",""))))))))))</f>
        <v/>
      </c>
    </row>
    <row r="32">
      <c r="A32" s="60" t="n"/>
      <c r="B32" s="27" t="n"/>
      <c r="C32" s="28" t="n"/>
      <c r="D32" s="28" t="n"/>
      <c r="E32" s="28" t="n"/>
      <c r="F32" s="28" t="n"/>
      <c r="G32" s="28" t="n"/>
      <c r="H32" s="28" t="n"/>
      <c r="I32" s="61" t="n"/>
      <c r="J32" s="62" t="n"/>
      <c r="K32" s="63" t="n"/>
      <c r="L32" s="32" t="n"/>
      <c r="M32" s="27" t="n"/>
      <c r="N32" s="68">
        <f>IF($A32="","",Assumptions!$B$5)</f>
        <v/>
      </c>
      <c r="O32" s="69">
        <f>IF($A32="","",Assumptions!$B$6)</f>
        <v/>
      </c>
      <c r="P32" s="70">
        <f>IF(OR($A32="",$H32=""),"",IFERROR(VLOOKUP($H32,Assumptions!$H$5:$I$10,2,FALSE),""))</f>
        <v/>
      </c>
      <c r="Q32" s="42">
        <f>IF(OR($A32="",$J32="",$N32=""),"",IFERROR($J32*$N32,""))</f>
        <v/>
      </c>
      <c r="R32" s="42">
        <f>IF(OR($A32="",$K32="",$O32=""),"",IFERROR($K32*$O32,""))</f>
        <v/>
      </c>
      <c r="S32" s="42">
        <f>IF(OR($A32="",$H32="",$I32="",$P32=""),"",IFERROR($I32*$P32,""))</f>
        <v/>
      </c>
      <c r="T32" s="42">
        <f>IF(OR($A32="",$L32=""),"",IFERROR(SUM($Q32:$S32),""))</f>
        <v/>
      </c>
      <c r="U32" s="42">
        <f>IF(OR($A32="",$L32="",$T32=""),"",IFERROR($L32-$T32,""))</f>
        <v/>
      </c>
      <c r="V32" s="71">
        <f>IF(OR($A32="",$L32="",$L32=0),"",IFERROR($U32/$L32,""))</f>
        <v/>
      </c>
      <c r="W32" s="44">
        <f>IF(COUNTA($A32:$M32)=0,"",IF($A32="","Check service date",IF(OR($B32="",$C32="",$D32="",$E32="",$F32="",$G32="",$M32=""),"Check required service details",IF($M32&lt;&gt;"Completed","Review status before profitability use",IF(OR($J32="",$K32="",$L32=""),"Check missing labor, mileage, or revenue",IF($J32&lt;=0,"Check service hours",IF($L32&lt;=0,"Check revenue amount",IF(OR(AND($H32="",$I32&lt;&gt;""),AND($H32&lt;&gt;"",$I32="")),"Check product details",IF(AND($H32&lt;&gt;"",$P32=""),"Check product cost setup",IF($K32&gt;Assumptions!$B$8,"Mileage above review threshold",IF($V32&lt;Assumptions!$B$7,"Margin below target",""))))))))))</f>
        <v/>
      </c>
    </row>
    <row r="33">
      <c r="A33" s="60" t="n"/>
      <c r="B33" s="27" t="n"/>
      <c r="C33" s="28" t="n"/>
      <c r="D33" s="28" t="n"/>
      <c r="E33" s="28" t="n"/>
      <c r="F33" s="28" t="n"/>
      <c r="G33" s="28" t="n"/>
      <c r="H33" s="28" t="n"/>
      <c r="I33" s="61" t="n"/>
      <c r="J33" s="62" t="n"/>
      <c r="K33" s="63" t="n"/>
      <c r="L33" s="32" t="n"/>
      <c r="M33" s="27" t="n"/>
      <c r="N33" s="64">
        <f>IF($A33="","",Assumptions!$B$5)</f>
        <v/>
      </c>
      <c r="O33" s="65">
        <f>IF($A33="","",Assumptions!$B$6)</f>
        <v/>
      </c>
      <c r="P33" s="66">
        <f>IF(OR($A33="",$H33=""),"",IFERROR(VLOOKUP($H33,Assumptions!$H$5:$I$10,2,FALSE),""))</f>
        <v/>
      </c>
      <c r="Q33" s="36">
        <f>IF(OR($A33="",$J33="",$N33=""),"",IFERROR($J33*$N33,""))</f>
        <v/>
      </c>
      <c r="R33" s="36">
        <f>IF(OR($A33="",$K33="",$O33=""),"",IFERROR($K33*$O33,""))</f>
        <v/>
      </c>
      <c r="S33" s="36">
        <f>IF(OR($A33="",$H33="",$I33="",$P33=""),"",IFERROR($I33*$P33,""))</f>
        <v/>
      </c>
      <c r="T33" s="36">
        <f>IF(OR($A33="",$L33=""),"",IFERROR(SUM($Q33:$S33),""))</f>
        <v/>
      </c>
      <c r="U33" s="36">
        <f>IF(OR($A33="",$L33="",$T33=""),"",IFERROR($L33-$T33,""))</f>
        <v/>
      </c>
      <c r="V33" s="67">
        <f>IF(OR($A33="",$L33="",$L33=0),"",IFERROR($U33/$L33,""))</f>
        <v/>
      </c>
      <c r="W33" s="38">
        <f>IF(COUNTA($A33:$M33)=0,"",IF($A33="","Check service date",IF(OR($B33="",$C33="",$D33="",$E33="",$F33="",$G33="",$M33=""),"Check required service details",IF($M33&lt;&gt;"Completed","Review status before profitability use",IF(OR($J33="",$K33="",$L33=""),"Check missing labor, mileage, or revenue",IF($J33&lt;=0,"Check service hours",IF($L33&lt;=0,"Check revenue amount",IF(OR(AND($H33="",$I33&lt;&gt;""),AND($H33&lt;&gt;"",$I33="")),"Check product details",IF(AND($H33&lt;&gt;"",$P33=""),"Check product cost setup",IF($K33&gt;Assumptions!$B$8,"Mileage above review threshold",IF($V33&lt;Assumptions!$B$7,"Margin below target",""))))))))))</f>
        <v/>
      </c>
    </row>
    <row r="34">
      <c r="A34" s="60" t="n"/>
      <c r="B34" s="27" t="n"/>
      <c r="C34" s="28" t="n"/>
      <c r="D34" s="28" t="n"/>
      <c r="E34" s="28" t="n"/>
      <c r="F34" s="28" t="n"/>
      <c r="G34" s="28" t="n"/>
      <c r="H34" s="28" t="n"/>
      <c r="I34" s="61" t="n"/>
      <c r="J34" s="62" t="n"/>
      <c r="K34" s="63" t="n"/>
      <c r="L34" s="32" t="n"/>
      <c r="M34" s="27" t="n"/>
      <c r="N34" s="68">
        <f>IF($A34="","",Assumptions!$B$5)</f>
        <v/>
      </c>
      <c r="O34" s="69">
        <f>IF($A34="","",Assumptions!$B$6)</f>
        <v/>
      </c>
      <c r="P34" s="70">
        <f>IF(OR($A34="",$H34=""),"",IFERROR(VLOOKUP($H34,Assumptions!$H$5:$I$10,2,FALSE),""))</f>
        <v/>
      </c>
      <c r="Q34" s="42">
        <f>IF(OR($A34="",$J34="",$N34=""),"",IFERROR($J34*$N34,""))</f>
        <v/>
      </c>
      <c r="R34" s="42">
        <f>IF(OR($A34="",$K34="",$O34=""),"",IFERROR($K34*$O34,""))</f>
        <v/>
      </c>
      <c r="S34" s="42">
        <f>IF(OR($A34="",$H34="",$I34="",$P34=""),"",IFERROR($I34*$P34,""))</f>
        <v/>
      </c>
      <c r="T34" s="42">
        <f>IF(OR($A34="",$L34=""),"",IFERROR(SUM($Q34:$S34),""))</f>
        <v/>
      </c>
      <c r="U34" s="42">
        <f>IF(OR($A34="",$L34="",$T34=""),"",IFERROR($L34-$T34,""))</f>
        <v/>
      </c>
      <c r="V34" s="71">
        <f>IF(OR($A34="",$L34="",$L34=0),"",IFERROR($U34/$L34,""))</f>
        <v/>
      </c>
      <c r="W34" s="44">
        <f>IF(COUNTA($A34:$M34)=0,"",IF($A34="","Check service date",IF(OR($B34="",$C34="",$D34="",$E34="",$F34="",$G34="",$M34=""),"Check required service details",IF($M34&lt;&gt;"Completed","Review status before profitability use",IF(OR($J34="",$K34="",$L34=""),"Check missing labor, mileage, or revenue",IF($J34&lt;=0,"Check service hours",IF($L34&lt;=0,"Check revenue amount",IF(OR(AND($H34="",$I34&lt;&gt;""),AND($H34&lt;&gt;"",$I34="")),"Check product details",IF(AND($H34&lt;&gt;"",$P34=""),"Check product cost setup",IF($K34&gt;Assumptions!$B$8,"Mileage above review threshold",IF($V34&lt;Assumptions!$B$7,"Margin below target",""))))))))))</f>
        <v/>
      </c>
    </row>
    <row r="35">
      <c r="A35" s="60" t="n"/>
      <c r="B35" s="27" t="n"/>
      <c r="C35" s="28" t="n"/>
      <c r="D35" s="28" t="n"/>
      <c r="E35" s="28" t="n"/>
      <c r="F35" s="28" t="n"/>
      <c r="G35" s="28" t="n"/>
      <c r="H35" s="28" t="n"/>
      <c r="I35" s="61" t="n"/>
      <c r="J35" s="62" t="n"/>
      <c r="K35" s="63" t="n"/>
      <c r="L35" s="32" t="n"/>
      <c r="M35" s="27" t="n"/>
      <c r="N35" s="64">
        <f>IF($A35="","",Assumptions!$B$5)</f>
        <v/>
      </c>
      <c r="O35" s="65">
        <f>IF($A35="","",Assumptions!$B$6)</f>
        <v/>
      </c>
      <c r="P35" s="66">
        <f>IF(OR($A35="",$H35=""),"",IFERROR(VLOOKUP($H35,Assumptions!$H$5:$I$10,2,FALSE),""))</f>
        <v/>
      </c>
      <c r="Q35" s="36">
        <f>IF(OR($A35="",$J35="",$N35=""),"",IFERROR($J35*$N35,""))</f>
        <v/>
      </c>
      <c r="R35" s="36">
        <f>IF(OR($A35="",$K35="",$O35=""),"",IFERROR($K35*$O35,""))</f>
        <v/>
      </c>
      <c r="S35" s="36">
        <f>IF(OR($A35="",$H35="",$I35="",$P35=""),"",IFERROR($I35*$P35,""))</f>
        <v/>
      </c>
      <c r="T35" s="36">
        <f>IF(OR($A35="",$L35=""),"",IFERROR(SUM($Q35:$S35),""))</f>
        <v/>
      </c>
      <c r="U35" s="36">
        <f>IF(OR($A35="",$L35="",$T35=""),"",IFERROR($L35-$T35,""))</f>
        <v/>
      </c>
      <c r="V35" s="67">
        <f>IF(OR($A35="",$L35="",$L35=0),"",IFERROR($U35/$L35,""))</f>
        <v/>
      </c>
      <c r="W35" s="38">
        <f>IF(COUNTA($A35:$M35)=0,"",IF($A35="","Check service date",IF(OR($B35="",$C35="",$D35="",$E35="",$F35="",$G35="",$M35=""),"Check required service details",IF($M35&lt;&gt;"Completed","Review status before profitability use",IF(OR($J35="",$K35="",$L35=""),"Check missing labor, mileage, or revenue",IF($J35&lt;=0,"Check service hours",IF($L35&lt;=0,"Check revenue amount",IF(OR(AND($H35="",$I35&lt;&gt;""),AND($H35&lt;&gt;"",$I35="")),"Check product details",IF(AND($H35&lt;&gt;"",$P35=""),"Check product cost setup",IF($K35&gt;Assumptions!$B$8,"Mileage above review threshold",IF($V35&lt;Assumptions!$B$7,"Margin below target",""))))))))))</f>
        <v/>
      </c>
    </row>
    <row r="36">
      <c r="A36" s="60" t="n"/>
      <c r="B36" s="27" t="n"/>
      <c r="C36" s="28" t="n"/>
      <c r="D36" s="28" t="n"/>
      <c r="E36" s="28" t="n"/>
      <c r="F36" s="28" t="n"/>
      <c r="G36" s="28" t="n"/>
      <c r="H36" s="28" t="n"/>
      <c r="I36" s="61" t="n"/>
      <c r="J36" s="62" t="n"/>
      <c r="K36" s="63" t="n"/>
      <c r="L36" s="32" t="n"/>
      <c r="M36" s="27" t="n"/>
      <c r="N36" s="68">
        <f>IF($A36="","",Assumptions!$B$5)</f>
        <v/>
      </c>
      <c r="O36" s="69">
        <f>IF($A36="","",Assumptions!$B$6)</f>
        <v/>
      </c>
      <c r="P36" s="70">
        <f>IF(OR($A36="",$H36=""),"",IFERROR(VLOOKUP($H36,Assumptions!$H$5:$I$10,2,FALSE),""))</f>
        <v/>
      </c>
      <c r="Q36" s="42">
        <f>IF(OR($A36="",$J36="",$N36=""),"",IFERROR($J36*$N36,""))</f>
        <v/>
      </c>
      <c r="R36" s="42">
        <f>IF(OR($A36="",$K36="",$O36=""),"",IFERROR($K36*$O36,""))</f>
        <v/>
      </c>
      <c r="S36" s="42">
        <f>IF(OR($A36="",$H36="",$I36="",$P36=""),"",IFERROR($I36*$P36,""))</f>
        <v/>
      </c>
      <c r="T36" s="42">
        <f>IF(OR($A36="",$L36=""),"",IFERROR(SUM($Q36:$S36),""))</f>
        <v/>
      </c>
      <c r="U36" s="42">
        <f>IF(OR($A36="",$L36="",$T36=""),"",IFERROR($L36-$T36,""))</f>
        <v/>
      </c>
      <c r="V36" s="71">
        <f>IF(OR($A36="",$L36="",$L36=0),"",IFERROR($U36/$L36,""))</f>
        <v/>
      </c>
      <c r="W36" s="44">
        <f>IF(COUNTA($A36:$M36)=0,"",IF($A36="","Check service date",IF(OR($B36="",$C36="",$D36="",$E36="",$F36="",$G36="",$M36=""),"Check required service details",IF($M36&lt;&gt;"Completed","Review status before profitability use",IF(OR($J36="",$K36="",$L36=""),"Check missing labor, mileage, or revenue",IF($J36&lt;=0,"Check service hours",IF($L36&lt;=0,"Check revenue amount",IF(OR(AND($H36="",$I36&lt;&gt;""),AND($H36&lt;&gt;"",$I36="")),"Check product details",IF(AND($H36&lt;&gt;"",$P36=""),"Check product cost setup",IF($K36&gt;Assumptions!$B$8,"Mileage above review threshold",IF($V36&lt;Assumptions!$B$7,"Margin below target",""))))))))))</f>
        <v/>
      </c>
    </row>
    <row r="37">
      <c r="A37" s="60" t="n"/>
      <c r="B37" s="27" t="n"/>
      <c r="C37" s="28" t="n"/>
      <c r="D37" s="28" t="n"/>
      <c r="E37" s="28" t="n"/>
      <c r="F37" s="28" t="n"/>
      <c r="G37" s="28" t="n"/>
      <c r="H37" s="28" t="n"/>
      <c r="I37" s="61" t="n"/>
      <c r="J37" s="62" t="n"/>
      <c r="K37" s="63" t="n"/>
      <c r="L37" s="32" t="n"/>
      <c r="M37" s="27" t="n"/>
      <c r="N37" s="64">
        <f>IF($A37="","",Assumptions!$B$5)</f>
        <v/>
      </c>
      <c r="O37" s="65">
        <f>IF($A37="","",Assumptions!$B$6)</f>
        <v/>
      </c>
      <c r="P37" s="66">
        <f>IF(OR($A37="",$H37=""),"",IFERROR(VLOOKUP($H37,Assumptions!$H$5:$I$10,2,FALSE),""))</f>
        <v/>
      </c>
      <c r="Q37" s="36">
        <f>IF(OR($A37="",$J37="",$N37=""),"",IFERROR($J37*$N37,""))</f>
        <v/>
      </c>
      <c r="R37" s="36">
        <f>IF(OR($A37="",$K37="",$O37=""),"",IFERROR($K37*$O37,""))</f>
        <v/>
      </c>
      <c r="S37" s="36">
        <f>IF(OR($A37="",$H37="",$I37="",$P37=""),"",IFERROR($I37*$P37,""))</f>
        <v/>
      </c>
      <c r="T37" s="36">
        <f>IF(OR($A37="",$L37=""),"",IFERROR(SUM($Q37:$S37),""))</f>
        <v/>
      </c>
      <c r="U37" s="36">
        <f>IF(OR($A37="",$L37="",$T37=""),"",IFERROR($L37-$T37,""))</f>
        <v/>
      </c>
      <c r="V37" s="67">
        <f>IF(OR($A37="",$L37="",$L37=0),"",IFERROR($U37/$L37,""))</f>
        <v/>
      </c>
      <c r="W37" s="38">
        <f>IF(COUNTA($A37:$M37)=0,"",IF($A37="","Check service date",IF(OR($B37="",$C37="",$D37="",$E37="",$F37="",$G37="",$M37=""),"Check required service details",IF($M37&lt;&gt;"Completed","Review status before profitability use",IF(OR($J37="",$K37="",$L37=""),"Check missing labor, mileage, or revenue",IF($J37&lt;=0,"Check service hours",IF($L37&lt;=0,"Check revenue amount",IF(OR(AND($H37="",$I37&lt;&gt;""),AND($H37&lt;&gt;"",$I37="")),"Check product details",IF(AND($H37&lt;&gt;"",$P37=""),"Check product cost setup",IF($K37&gt;Assumptions!$B$8,"Mileage above review threshold",IF($V37&lt;Assumptions!$B$7,"Margin below target",""))))))))))</f>
        <v/>
      </c>
    </row>
    <row r="38">
      <c r="A38" s="60" t="n"/>
      <c r="B38" s="27" t="n"/>
      <c r="C38" s="28" t="n"/>
      <c r="D38" s="28" t="n"/>
      <c r="E38" s="28" t="n"/>
      <c r="F38" s="28" t="n"/>
      <c r="G38" s="28" t="n"/>
      <c r="H38" s="28" t="n"/>
      <c r="I38" s="61" t="n"/>
      <c r="J38" s="62" t="n"/>
      <c r="K38" s="63" t="n"/>
      <c r="L38" s="32" t="n"/>
      <c r="M38" s="27" t="n"/>
      <c r="N38" s="68">
        <f>IF($A38="","",Assumptions!$B$5)</f>
        <v/>
      </c>
      <c r="O38" s="69">
        <f>IF($A38="","",Assumptions!$B$6)</f>
        <v/>
      </c>
      <c r="P38" s="70">
        <f>IF(OR($A38="",$H38=""),"",IFERROR(VLOOKUP($H38,Assumptions!$H$5:$I$10,2,FALSE),""))</f>
        <v/>
      </c>
      <c r="Q38" s="42">
        <f>IF(OR($A38="",$J38="",$N38=""),"",IFERROR($J38*$N38,""))</f>
        <v/>
      </c>
      <c r="R38" s="42">
        <f>IF(OR($A38="",$K38="",$O38=""),"",IFERROR($K38*$O38,""))</f>
        <v/>
      </c>
      <c r="S38" s="42">
        <f>IF(OR($A38="",$H38="",$I38="",$P38=""),"",IFERROR($I38*$P38,""))</f>
        <v/>
      </c>
      <c r="T38" s="42">
        <f>IF(OR($A38="",$L38=""),"",IFERROR(SUM($Q38:$S38),""))</f>
        <v/>
      </c>
      <c r="U38" s="42">
        <f>IF(OR($A38="",$L38="",$T38=""),"",IFERROR($L38-$T38,""))</f>
        <v/>
      </c>
      <c r="V38" s="71">
        <f>IF(OR($A38="",$L38="",$L38=0),"",IFERROR($U38/$L38,""))</f>
        <v/>
      </c>
      <c r="W38" s="44">
        <f>IF(COUNTA($A38:$M38)=0,"",IF($A38="","Check service date",IF(OR($B38="",$C38="",$D38="",$E38="",$F38="",$G38="",$M38=""),"Check required service details",IF($M38&lt;&gt;"Completed","Review status before profitability use",IF(OR($J38="",$K38="",$L38=""),"Check missing labor, mileage, or revenue",IF($J38&lt;=0,"Check service hours",IF($L38&lt;=0,"Check revenue amount",IF(OR(AND($H38="",$I38&lt;&gt;""),AND($H38&lt;&gt;"",$I38="")),"Check product details",IF(AND($H38&lt;&gt;"",$P38=""),"Check product cost setup",IF($K38&gt;Assumptions!$B$8,"Mileage above review threshold",IF($V38&lt;Assumptions!$B$7,"Margin below target",""))))))))))</f>
        <v/>
      </c>
    </row>
    <row r="39">
      <c r="A39" s="60" t="n"/>
      <c r="B39" s="27" t="n"/>
      <c r="C39" s="28" t="n"/>
      <c r="D39" s="28" t="n"/>
      <c r="E39" s="28" t="n"/>
      <c r="F39" s="28" t="n"/>
      <c r="G39" s="28" t="n"/>
      <c r="H39" s="28" t="n"/>
      <c r="I39" s="61" t="n"/>
      <c r="J39" s="62" t="n"/>
      <c r="K39" s="63" t="n"/>
      <c r="L39" s="32" t="n"/>
      <c r="M39" s="27" t="n"/>
      <c r="N39" s="64">
        <f>IF($A39="","",Assumptions!$B$5)</f>
        <v/>
      </c>
      <c r="O39" s="65">
        <f>IF($A39="","",Assumptions!$B$6)</f>
        <v/>
      </c>
      <c r="P39" s="66">
        <f>IF(OR($A39="",$H39=""),"",IFERROR(VLOOKUP($H39,Assumptions!$H$5:$I$10,2,FALSE),""))</f>
        <v/>
      </c>
      <c r="Q39" s="36">
        <f>IF(OR($A39="",$J39="",$N39=""),"",IFERROR($J39*$N39,""))</f>
        <v/>
      </c>
      <c r="R39" s="36">
        <f>IF(OR($A39="",$K39="",$O39=""),"",IFERROR($K39*$O39,""))</f>
        <v/>
      </c>
      <c r="S39" s="36">
        <f>IF(OR($A39="",$H39="",$I39="",$P39=""),"",IFERROR($I39*$P39,""))</f>
        <v/>
      </c>
      <c r="T39" s="36">
        <f>IF(OR($A39="",$L39=""),"",IFERROR(SUM($Q39:$S39),""))</f>
        <v/>
      </c>
      <c r="U39" s="36">
        <f>IF(OR($A39="",$L39="",$T39=""),"",IFERROR($L39-$T39,""))</f>
        <v/>
      </c>
      <c r="V39" s="67">
        <f>IF(OR($A39="",$L39="",$L39=0),"",IFERROR($U39/$L39,""))</f>
        <v/>
      </c>
      <c r="W39" s="38">
        <f>IF(COUNTA($A39:$M39)=0,"",IF($A39="","Check service date",IF(OR($B39="",$C39="",$D39="",$E39="",$F39="",$G39="",$M39=""),"Check required service details",IF($M39&lt;&gt;"Completed","Review status before profitability use",IF(OR($J39="",$K39="",$L39=""),"Check missing labor, mileage, or revenue",IF($J39&lt;=0,"Check service hours",IF($L39&lt;=0,"Check revenue amount",IF(OR(AND($H39="",$I39&lt;&gt;""),AND($H39&lt;&gt;"",$I39="")),"Check product details",IF(AND($H39&lt;&gt;"",$P39=""),"Check product cost setup",IF($K39&gt;Assumptions!$B$8,"Mileage above review threshold",IF($V39&lt;Assumptions!$B$7,"Margin below target",""))))))))))</f>
        <v/>
      </c>
    </row>
    <row r="40">
      <c r="A40" s="60" t="n"/>
      <c r="B40" s="27" t="n"/>
      <c r="C40" s="28" t="n"/>
      <c r="D40" s="28" t="n"/>
      <c r="E40" s="28" t="n"/>
      <c r="F40" s="28" t="n"/>
      <c r="G40" s="28" t="n"/>
      <c r="H40" s="28" t="n"/>
      <c r="I40" s="61" t="n"/>
      <c r="J40" s="62" t="n"/>
      <c r="K40" s="63" t="n"/>
      <c r="L40" s="32" t="n"/>
      <c r="M40" s="27" t="n"/>
      <c r="N40" s="68">
        <f>IF($A40="","",Assumptions!$B$5)</f>
        <v/>
      </c>
      <c r="O40" s="69">
        <f>IF($A40="","",Assumptions!$B$6)</f>
        <v/>
      </c>
      <c r="P40" s="70">
        <f>IF(OR($A40="",$H40=""),"",IFERROR(VLOOKUP($H40,Assumptions!$H$5:$I$10,2,FALSE),""))</f>
        <v/>
      </c>
      <c r="Q40" s="42">
        <f>IF(OR($A40="",$J40="",$N40=""),"",IFERROR($J40*$N40,""))</f>
        <v/>
      </c>
      <c r="R40" s="42">
        <f>IF(OR($A40="",$K40="",$O40=""),"",IFERROR($K40*$O40,""))</f>
        <v/>
      </c>
      <c r="S40" s="42">
        <f>IF(OR($A40="",$H40="",$I40="",$P40=""),"",IFERROR($I40*$P40,""))</f>
        <v/>
      </c>
      <c r="T40" s="42">
        <f>IF(OR($A40="",$L40=""),"",IFERROR(SUM($Q40:$S40),""))</f>
        <v/>
      </c>
      <c r="U40" s="42">
        <f>IF(OR($A40="",$L40="",$T40=""),"",IFERROR($L40-$T40,""))</f>
        <v/>
      </c>
      <c r="V40" s="71">
        <f>IF(OR($A40="",$L40="",$L40=0),"",IFERROR($U40/$L40,""))</f>
        <v/>
      </c>
      <c r="W40" s="44">
        <f>IF(COUNTA($A40:$M40)=0,"",IF($A40="","Check service date",IF(OR($B40="",$C40="",$D40="",$E40="",$F40="",$G40="",$M40=""),"Check required service details",IF($M40&lt;&gt;"Completed","Review status before profitability use",IF(OR($J40="",$K40="",$L40=""),"Check missing labor, mileage, or revenue",IF($J40&lt;=0,"Check service hours",IF($L40&lt;=0,"Check revenue amount",IF(OR(AND($H40="",$I40&lt;&gt;""),AND($H40&lt;&gt;"",$I40="")),"Check product details",IF(AND($H40&lt;&gt;"",$P40=""),"Check product cost setup",IF($K40&gt;Assumptions!$B$8,"Mileage above review threshold",IF($V40&lt;Assumptions!$B$7,"Margin below target",""))))))))))</f>
        <v/>
      </c>
    </row>
    <row r="41">
      <c r="A41" s="60" t="n"/>
      <c r="B41" s="27" t="n"/>
      <c r="C41" s="28" t="n"/>
      <c r="D41" s="28" t="n"/>
      <c r="E41" s="28" t="n"/>
      <c r="F41" s="28" t="n"/>
      <c r="G41" s="28" t="n"/>
      <c r="H41" s="28" t="n"/>
      <c r="I41" s="61" t="n"/>
      <c r="J41" s="62" t="n"/>
      <c r="K41" s="63" t="n"/>
      <c r="L41" s="32" t="n"/>
      <c r="M41" s="27" t="n"/>
      <c r="N41" s="64">
        <f>IF($A41="","",Assumptions!$B$5)</f>
        <v/>
      </c>
      <c r="O41" s="65">
        <f>IF($A41="","",Assumptions!$B$6)</f>
        <v/>
      </c>
      <c r="P41" s="66">
        <f>IF(OR($A41="",$H41=""),"",IFERROR(VLOOKUP($H41,Assumptions!$H$5:$I$10,2,FALSE),""))</f>
        <v/>
      </c>
      <c r="Q41" s="36">
        <f>IF(OR($A41="",$J41="",$N41=""),"",IFERROR($J41*$N41,""))</f>
        <v/>
      </c>
      <c r="R41" s="36">
        <f>IF(OR($A41="",$K41="",$O41=""),"",IFERROR($K41*$O41,""))</f>
        <v/>
      </c>
      <c r="S41" s="36">
        <f>IF(OR($A41="",$H41="",$I41="",$P41=""),"",IFERROR($I41*$P41,""))</f>
        <v/>
      </c>
      <c r="T41" s="36">
        <f>IF(OR($A41="",$L41=""),"",IFERROR(SUM($Q41:$S41),""))</f>
        <v/>
      </c>
      <c r="U41" s="36">
        <f>IF(OR($A41="",$L41="",$T41=""),"",IFERROR($L41-$T41,""))</f>
        <v/>
      </c>
      <c r="V41" s="67">
        <f>IF(OR($A41="",$L41="",$L41=0),"",IFERROR($U41/$L41,""))</f>
        <v/>
      </c>
      <c r="W41" s="38">
        <f>IF(COUNTA($A41:$M41)=0,"",IF($A41="","Check service date",IF(OR($B41="",$C41="",$D41="",$E41="",$F41="",$G41="",$M41=""),"Check required service details",IF($M41&lt;&gt;"Completed","Review status before profitability use",IF(OR($J41="",$K41="",$L41=""),"Check missing labor, mileage, or revenue",IF($J41&lt;=0,"Check service hours",IF($L41&lt;=0,"Check revenue amount",IF(OR(AND($H41="",$I41&lt;&gt;""),AND($H41&lt;&gt;"",$I41="")),"Check product details",IF(AND($H41&lt;&gt;"",$P41=""),"Check product cost setup",IF($K41&gt;Assumptions!$B$8,"Mileage above review threshold",IF($V41&lt;Assumptions!$B$7,"Margin below target",""))))))))))</f>
        <v/>
      </c>
    </row>
    <row r="42">
      <c r="A42" s="60" t="n"/>
      <c r="B42" s="27" t="n"/>
      <c r="C42" s="28" t="n"/>
      <c r="D42" s="28" t="n"/>
      <c r="E42" s="28" t="n"/>
      <c r="F42" s="28" t="n"/>
      <c r="G42" s="28" t="n"/>
      <c r="H42" s="28" t="n"/>
      <c r="I42" s="61" t="n"/>
      <c r="J42" s="62" t="n"/>
      <c r="K42" s="63" t="n"/>
      <c r="L42" s="32" t="n"/>
      <c r="M42" s="27" t="n"/>
      <c r="N42" s="68">
        <f>IF($A42="","",Assumptions!$B$5)</f>
        <v/>
      </c>
      <c r="O42" s="69">
        <f>IF($A42="","",Assumptions!$B$6)</f>
        <v/>
      </c>
      <c r="P42" s="70">
        <f>IF(OR($A42="",$H42=""),"",IFERROR(VLOOKUP($H42,Assumptions!$H$5:$I$10,2,FALSE),""))</f>
        <v/>
      </c>
      <c r="Q42" s="42">
        <f>IF(OR($A42="",$J42="",$N42=""),"",IFERROR($J42*$N42,""))</f>
        <v/>
      </c>
      <c r="R42" s="42">
        <f>IF(OR($A42="",$K42="",$O42=""),"",IFERROR($K42*$O42,""))</f>
        <v/>
      </c>
      <c r="S42" s="42">
        <f>IF(OR($A42="",$H42="",$I42="",$P42=""),"",IFERROR($I42*$P42,""))</f>
        <v/>
      </c>
      <c r="T42" s="42">
        <f>IF(OR($A42="",$L42=""),"",IFERROR(SUM($Q42:$S42),""))</f>
        <v/>
      </c>
      <c r="U42" s="42">
        <f>IF(OR($A42="",$L42="",$T42=""),"",IFERROR($L42-$T42,""))</f>
        <v/>
      </c>
      <c r="V42" s="71">
        <f>IF(OR($A42="",$L42="",$L42=0),"",IFERROR($U42/$L42,""))</f>
        <v/>
      </c>
      <c r="W42" s="44">
        <f>IF(COUNTA($A42:$M42)=0,"",IF($A42="","Check service date",IF(OR($B42="",$C42="",$D42="",$E42="",$F42="",$G42="",$M42=""),"Check required service details",IF($M42&lt;&gt;"Completed","Review status before profitability use",IF(OR($J42="",$K42="",$L42=""),"Check missing labor, mileage, or revenue",IF($J42&lt;=0,"Check service hours",IF($L42&lt;=0,"Check revenue amount",IF(OR(AND($H42="",$I42&lt;&gt;""),AND($H42&lt;&gt;"",$I42="")),"Check product details",IF(AND($H42&lt;&gt;"",$P42=""),"Check product cost setup",IF($K42&gt;Assumptions!$B$8,"Mileage above review threshold",IF($V42&lt;Assumptions!$B$7,"Margin below target",""))))))))))</f>
        <v/>
      </c>
    </row>
    <row r="43">
      <c r="A43" s="60" t="n"/>
      <c r="B43" s="27" t="n"/>
      <c r="C43" s="28" t="n"/>
      <c r="D43" s="28" t="n"/>
      <c r="E43" s="28" t="n"/>
      <c r="F43" s="28" t="n"/>
      <c r="G43" s="28" t="n"/>
      <c r="H43" s="28" t="n"/>
      <c r="I43" s="61" t="n"/>
      <c r="J43" s="62" t="n"/>
      <c r="K43" s="63" t="n"/>
      <c r="L43" s="32" t="n"/>
      <c r="M43" s="27" t="n"/>
      <c r="N43" s="64">
        <f>IF($A43="","",Assumptions!$B$5)</f>
        <v/>
      </c>
      <c r="O43" s="65">
        <f>IF($A43="","",Assumptions!$B$6)</f>
        <v/>
      </c>
      <c r="P43" s="66">
        <f>IF(OR($A43="",$H43=""),"",IFERROR(VLOOKUP($H43,Assumptions!$H$5:$I$10,2,FALSE),""))</f>
        <v/>
      </c>
      <c r="Q43" s="36">
        <f>IF(OR($A43="",$J43="",$N43=""),"",IFERROR($J43*$N43,""))</f>
        <v/>
      </c>
      <c r="R43" s="36">
        <f>IF(OR($A43="",$K43="",$O43=""),"",IFERROR($K43*$O43,""))</f>
        <v/>
      </c>
      <c r="S43" s="36">
        <f>IF(OR($A43="",$H43="",$I43="",$P43=""),"",IFERROR($I43*$P43,""))</f>
        <v/>
      </c>
      <c r="T43" s="36">
        <f>IF(OR($A43="",$L43=""),"",IFERROR(SUM($Q43:$S43),""))</f>
        <v/>
      </c>
      <c r="U43" s="36">
        <f>IF(OR($A43="",$L43="",$T43=""),"",IFERROR($L43-$T43,""))</f>
        <v/>
      </c>
      <c r="V43" s="67">
        <f>IF(OR($A43="",$L43="",$L43=0),"",IFERROR($U43/$L43,""))</f>
        <v/>
      </c>
      <c r="W43" s="38">
        <f>IF(COUNTA($A43:$M43)=0,"",IF($A43="","Check service date",IF(OR($B43="",$C43="",$D43="",$E43="",$F43="",$G43="",$M43=""),"Check required service details",IF($M43&lt;&gt;"Completed","Review status before profitability use",IF(OR($J43="",$K43="",$L43=""),"Check missing labor, mileage, or revenue",IF($J43&lt;=0,"Check service hours",IF($L43&lt;=0,"Check revenue amount",IF(OR(AND($H43="",$I43&lt;&gt;""),AND($H43&lt;&gt;"",$I43="")),"Check product details",IF(AND($H43&lt;&gt;"",$P43=""),"Check product cost setup",IF($K43&gt;Assumptions!$B$8,"Mileage above review threshold",IF($V43&lt;Assumptions!$B$7,"Margin below target",""))))))))))</f>
        <v/>
      </c>
    </row>
    <row r="44">
      <c r="A44" s="60" t="n"/>
      <c r="B44" s="27" t="n"/>
      <c r="C44" s="28" t="n"/>
      <c r="D44" s="28" t="n"/>
      <c r="E44" s="28" t="n"/>
      <c r="F44" s="28" t="n"/>
      <c r="G44" s="28" t="n"/>
      <c r="H44" s="28" t="n"/>
      <c r="I44" s="61" t="n"/>
      <c r="J44" s="62" t="n"/>
      <c r="K44" s="63" t="n"/>
      <c r="L44" s="32" t="n"/>
      <c r="M44" s="27" t="n"/>
      <c r="N44" s="68">
        <f>IF($A44="","",Assumptions!$B$5)</f>
        <v/>
      </c>
      <c r="O44" s="69">
        <f>IF($A44="","",Assumptions!$B$6)</f>
        <v/>
      </c>
      <c r="P44" s="70">
        <f>IF(OR($A44="",$H44=""),"",IFERROR(VLOOKUP($H44,Assumptions!$H$5:$I$10,2,FALSE),""))</f>
        <v/>
      </c>
      <c r="Q44" s="42">
        <f>IF(OR($A44="",$J44="",$N44=""),"",IFERROR($J44*$N44,""))</f>
        <v/>
      </c>
      <c r="R44" s="42">
        <f>IF(OR($A44="",$K44="",$O44=""),"",IFERROR($K44*$O44,""))</f>
        <v/>
      </c>
      <c r="S44" s="42">
        <f>IF(OR($A44="",$H44="",$I44="",$P44=""),"",IFERROR($I44*$P44,""))</f>
        <v/>
      </c>
      <c r="T44" s="42">
        <f>IF(OR($A44="",$L44=""),"",IFERROR(SUM($Q44:$S44),""))</f>
        <v/>
      </c>
      <c r="U44" s="42">
        <f>IF(OR($A44="",$L44="",$T44=""),"",IFERROR($L44-$T44,""))</f>
        <v/>
      </c>
      <c r="V44" s="71">
        <f>IF(OR($A44="",$L44="",$L44=0),"",IFERROR($U44/$L44,""))</f>
        <v/>
      </c>
      <c r="W44" s="44">
        <f>IF(COUNTA($A44:$M44)=0,"",IF($A44="","Check service date",IF(OR($B44="",$C44="",$D44="",$E44="",$F44="",$G44="",$M44=""),"Check required service details",IF($M44&lt;&gt;"Completed","Review status before profitability use",IF(OR($J44="",$K44="",$L44=""),"Check missing labor, mileage, or revenue",IF($J44&lt;=0,"Check service hours",IF($L44&lt;=0,"Check revenue amount",IF(OR(AND($H44="",$I44&lt;&gt;""),AND($H44&lt;&gt;"",$I44="")),"Check product details",IF(AND($H44&lt;&gt;"",$P44=""),"Check product cost setup",IF($K44&gt;Assumptions!$B$8,"Mileage above review threshold",IF($V44&lt;Assumptions!$B$7,"Margin below target",""))))))))))</f>
        <v/>
      </c>
    </row>
    <row r="45">
      <c r="A45" s="60" t="n"/>
      <c r="B45" s="27" t="n"/>
      <c r="C45" s="28" t="n"/>
      <c r="D45" s="28" t="n"/>
      <c r="E45" s="28" t="n"/>
      <c r="F45" s="28" t="n"/>
      <c r="G45" s="28" t="n"/>
      <c r="H45" s="28" t="n"/>
      <c r="I45" s="61" t="n"/>
      <c r="J45" s="62" t="n"/>
      <c r="K45" s="63" t="n"/>
      <c r="L45" s="32" t="n"/>
      <c r="M45" s="27" t="n"/>
      <c r="N45" s="64">
        <f>IF($A45="","",Assumptions!$B$5)</f>
        <v/>
      </c>
      <c r="O45" s="65">
        <f>IF($A45="","",Assumptions!$B$6)</f>
        <v/>
      </c>
      <c r="P45" s="66">
        <f>IF(OR($A45="",$H45=""),"",IFERROR(VLOOKUP($H45,Assumptions!$H$5:$I$10,2,FALSE),""))</f>
        <v/>
      </c>
      <c r="Q45" s="36">
        <f>IF(OR($A45="",$J45="",$N45=""),"",IFERROR($J45*$N45,""))</f>
        <v/>
      </c>
      <c r="R45" s="36">
        <f>IF(OR($A45="",$K45="",$O45=""),"",IFERROR($K45*$O45,""))</f>
        <v/>
      </c>
      <c r="S45" s="36">
        <f>IF(OR($A45="",$H45="",$I45="",$P45=""),"",IFERROR($I45*$P45,""))</f>
        <v/>
      </c>
      <c r="T45" s="36">
        <f>IF(OR($A45="",$L45=""),"",IFERROR(SUM($Q45:$S45),""))</f>
        <v/>
      </c>
      <c r="U45" s="36">
        <f>IF(OR($A45="",$L45="",$T45=""),"",IFERROR($L45-$T45,""))</f>
        <v/>
      </c>
      <c r="V45" s="67">
        <f>IF(OR($A45="",$L45="",$L45=0),"",IFERROR($U45/$L45,""))</f>
        <v/>
      </c>
      <c r="W45" s="38">
        <f>IF(COUNTA($A45:$M45)=0,"",IF($A45="","Check service date",IF(OR($B45="",$C45="",$D45="",$E45="",$F45="",$G45="",$M45=""),"Check required service details",IF($M45&lt;&gt;"Completed","Review status before profitability use",IF(OR($J45="",$K45="",$L45=""),"Check missing labor, mileage, or revenue",IF($J45&lt;=0,"Check service hours",IF($L45&lt;=0,"Check revenue amount",IF(OR(AND($H45="",$I45&lt;&gt;""),AND($H45&lt;&gt;"",$I45="")),"Check product details",IF(AND($H45&lt;&gt;"",$P45=""),"Check product cost setup",IF($K45&gt;Assumptions!$B$8,"Mileage above review threshold",IF($V45&lt;Assumptions!$B$7,"Margin below target",""))))))))))</f>
        <v/>
      </c>
    </row>
    <row r="46">
      <c r="A46" s="60" t="n"/>
      <c r="B46" s="27" t="n"/>
      <c r="C46" s="28" t="n"/>
      <c r="D46" s="28" t="n"/>
      <c r="E46" s="28" t="n"/>
      <c r="F46" s="28" t="n"/>
      <c r="G46" s="28" t="n"/>
      <c r="H46" s="28" t="n"/>
      <c r="I46" s="61" t="n"/>
      <c r="J46" s="62" t="n"/>
      <c r="K46" s="63" t="n"/>
      <c r="L46" s="32" t="n"/>
      <c r="M46" s="27" t="n"/>
      <c r="N46" s="68">
        <f>IF($A46="","",Assumptions!$B$5)</f>
        <v/>
      </c>
      <c r="O46" s="69">
        <f>IF($A46="","",Assumptions!$B$6)</f>
        <v/>
      </c>
      <c r="P46" s="70">
        <f>IF(OR($A46="",$H46=""),"",IFERROR(VLOOKUP($H46,Assumptions!$H$5:$I$10,2,FALSE),""))</f>
        <v/>
      </c>
      <c r="Q46" s="42">
        <f>IF(OR($A46="",$J46="",$N46=""),"",IFERROR($J46*$N46,""))</f>
        <v/>
      </c>
      <c r="R46" s="42">
        <f>IF(OR($A46="",$K46="",$O46=""),"",IFERROR($K46*$O46,""))</f>
        <v/>
      </c>
      <c r="S46" s="42">
        <f>IF(OR($A46="",$H46="",$I46="",$P46=""),"",IFERROR($I46*$P46,""))</f>
        <v/>
      </c>
      <c r="T46" s="42">
        <f>IF(OR($A46="",$L46=""),"",IFERROR(SUM($Q46:$S46),""))</f>
        <v/>
      </c>
      <c r="U46" s="42">
        <f>IF(OR($A46="",$L46="",$T46=""),"",IFERROR($L46-$T46,""))</f>
        <v/>
      </c>
      <c r="V46" s="71">
        <f>IF(OR($A46="",$L46="",$L46=0),"",IFERROR($U46/$L46,""))</f>
        <v/>
      </c>
      <c r="W46" s="44">
        <f>IF(COUNTA($A46:$M46)=0,"",IF($A46="","Check service date",IF(OR($B46="",$C46="",$D46="",$E46="",$F46="",$G46="",$M46=""),"Check required service details",IF($M46&lt;&gt;"Completed","Review status before profitability use",IF(OR($J46="",$K46="",$L46=""),"Check missing labor, mileage, or revenue",IF($J46&lt;=0,"Check service hours",IF($L46&lt;=0,"Check revenue amount",IF(OR(AND($H46="",$I46&lt;&gt;""),AND($H46&lt;&gt;"",$I46="")),"Check product details",IF(AND($H46&lt;&gt;"",$P46=""),"Check product cost setup",IF($K46&gt;Assumptions!$B$8,"Mileage above review threshold",IF($V46&lt;Assumptions!$B$7,"Margin below target",""))))))))))</f>
        <v/>
      </c>
    </row>
    <row r="47">
      <c r="A47" s="60" t="n"/>
      <c r="B47" s="27" t="n"/>
      <c r="C47" s="28" t="n"/>
      <c r="D47" s="28" t="n"/>
      <c r="E47" s="28" t="n"/>
      <c r="F47" s="28" t="n"/>
      <c r="G47" s="28" t="n"/>
      <c r="H47" s="28" t="n"/>
      <c r="I47" s="61" t="n"/>
      <c r="J47" s="62" t="n"/>
      <c r="K47" s="63" t="n"/>
      <c r="L47" s="32" t="n"/>
      <c r="M47" s="27" t="n"/>
      <c r="N47" s="64">
        <f>IF($A47="","",Assumptions!$B$5)</f>
        <v/>
      </c>
      <c r="O47" s="65">
        <f>IF($A47="","",Assumptions!$B$6)</f>
        <v/>
      </c>
      <c r="P47" s="66">
        <f>IF(OR($A47="",$H47=""),"",IFERROR(VLOOKUP($H47,Assumptions!$H$5:$I$10,2,FALSE),""))</f>
        <v/>
      </c>
      <c r="Q47" s="36">
        <f>IF(OR($A47="",$J47="",$N47=""),"",IFERROR($J47*$N47,""))</f>
        <v/>
      </c>
      <c r="R47" s="36">
        <f>IF(OR($A47="",$K47="",$O47=""),"",IFERROR($K47*$O47,""))</f>
        <v/>
      </c>
      <c r="S47" s="36">
        <f>IF(OR($A47="",$H47="",$I47="",$P47=""),"",IFERROR($I47*$P47,""))</f>
        <v/>
      </c>
      <c r="T47" s="36">
        <f>IF(OR($A47="",$L47=""),"",IFERROR(SUM($Q47:$S47),""))</f>
        <v/>
      </c>
      <c r="U47" s="36">
        <f>IF(OR($A47="",$L47="",$T47=""),"",IFERROR($L47-$T47,""))</f>
        <v/>
      </c>
      <c r="V47" s="67">
        <f>IF(OR($A47="",$L47="",$L47=0),"",IFERROR($U47/$L47,""))</f>
        <v/>
      </c>
      <c r="W47" s="38">
        <f>IF(COUNTA($A47:$M47)=0,"",IF($A47="","Check service date",IF(OR($B47="",$C47="",$D47="",$E47="",$F47="",$G47="",$M47=""),"Check required service details",IF($M47&lt;&gt;"Completed","Review status before profitability use",IF(OR($J47="",$K47="",$L47=""),"Check missing labor, mileage, or revenue",IF($J47&lt;=0,"Check service hours",IF($L47&lt;=0,"Check revenue amount",IF(OR(AND($H47="",$I47&lt;&gt;""),AND($H47&lt;&gt;"",$I47="")),"Check product details",IF(AND($H47&lt;&gt;"",$P47=""),"Check product cost setup",IF($K47&gt;Assumptions!$B$8,"Mileage above review threshold",IF($V47&lt;Assumptions!$B$7,"Margin below target",""))))))))))</f>
        <v/>
      </c>
    </row>
    <row r="48">
      <c r="A48" s="60" t="n"/>
      <c r="B48" s="27" t="n"/>
      <c r="C48" s="28" t="n"/>
      <c r="D48" s="28" t="n"/>
      <c r="E48" s="28" t="n"/>
      <c r="F48" s="28" t="n"/>
      <c r="G48" s="28" t="n"/>
      <c r="H48" s="28" t="n"/>
      <c r="I48" s="61" t="n"/>
      <c r="J48" s="62" t="n"/>
      <c r="K48" s="63" t="n"/>
      <c r="L48" s="32" t="n"/>
      <c r="M48" s="27" t="n"/>
      <c r="N48" s="68">
        <f>IF($A48="","",Assumptions!$B$5)</f>
        <v/>
      </c>
      <c r="O48" s="69">
        <f>IF($A48="","",Assumptions!$B$6)</f>
        <v/>
      </c>
      <c r="P48" s="70">
        <f>IF(OR($A48="",$H48=""),"",IFERROR(VLOOKUP($H48,Assumptions!$H$5:$I$10,2,FALSE),""))</f>
        <v/>
      </c>
      <c r="Q48" s="42">
        <f>IF(OR($A48="",$J48="",$N48=""),"",IFERROR($J48*$N48,""))</f>
        <v/>
      </c>
      <c r="R48" s="42">
        <f>IF(OR($A48="",$K48="",$O48=""),"",IFERROR($K48*$O48,""))</f>
        <v/>
      </c>
      <c r="S48" s="42">
        <f>IF(OR($A48="",$H48="",$I48="",$P48=""),"",IFERROR($I48*$P48,""))</f>
        <v/>
      </c>
      <c r="T48" s="42">
        <f>IF(OR($A48="",$L48=""),"",IFERROR(SUM($Q48:$S48),""))</f>
        <v/>
      </c>
      <c r="U48" s="42">
        <f>IF(OR($A48="",$L48="",$T48=""),"",IFERROR($L48-$T48,""))</f>
        <v/>
      </c>
      <c r="V48" s="71">
        <f>IF(OR($A48="",$L48="",$L48=0),"",IFERROR($U48/$L48,""))</f>
        <v/>
      </c>
      <c r="W48" s="44">
        <f>IF(COUNTA($A48:$M48)=0,"",IF($A48="","Check service date",IF(OR($B48="",$C48="",$D48="",$E48="",$F48="",$G48="",$M48=""),"Check required service details",IF($M48&lt;&gt;"Completed","Review status before profitability use",IF(OR($J48="",$K48="",$L48=""),"Check missing labor, mileage, or revenue",IF($J48&lt;=0,"Check service hours",IF($L48&lt;=0,"Check revenue amount",IF(OR(AND($H48="",$I48&lt;&gt;""),AND($H48&lt;&gt;"",$I48="")),"Check product details",IF(AND($H48&lt;&gt;"",$P48=""),"Check product cost setup",IF($K48&gt;Assumptions!$B$8,"Mileage above review threshold",IF($V48&lt;Assumptions!$B$7,"Margin below target",""))))))))))</f>
        <v/>
      </c>
    </row>
    <row r="49">
      <c r="A49" s="60" t="n"/>
      <c r="B49" s="27" t="n"/>
      <c r="C49" s="28" t="n"/>
      <c r="D49" s="28" t="n"/>
      <c r="E49" s="28" t="n"/>
      <c r="F49" s="28" t="n"/>
      <c r="G49" s="28" t="n"/>
      <c r="H49" s="28" t="n"/>
      <c r="I49" s="61" t="n"/>
      <c r="J49" s="62" t="n"/>
      <c r="K49" s="63" t="n"/>
      <c r="L49" s="32" t="n"/>
      <c r="M49" s="27" t="n"/>
      <c r="N49" s="64">
        <f>IF($A49="","",Assumptions!$B$5)</f>
        <v/>
      </c>
      <c r="O49" s="65">
        <f>IF($A49="","",Assumptions!$B$6)</f>
        <v/>
      </c>
      <c r="P49" s="66">
        <f>IF(OR($A49="",$H49=""),"",IFERROR(VLOOKUP($H49,Assumptions!$H$5:$I$10,2,FALSE),""))</f>
        <v/>
      </c>
      <c r="Q49" s="36">
        <f>IF(OR($A49="",$J49="",$N49=""),"",IFERROR($J49*$N49,""))</f>
        <v/>
      </c>
      <c r="R49" s="36">
        <f>IF(OR($A49="",$K49="",$O49=""),"",IFERROR($K49*$O49,""))</f>
        <v/>
      </c>
      <c r="S49" s="36">
        <f>IF(OR($A49="",$H49="",$I49="",$P49=""),"",IFERROR($I49*$P49,""))</f>
        <v/>
      </c>
      <c r="T49" s="36">
        <f>IF(OR($A49="",$L49=""),"",IFERROR(SUM($Q49:$S49),""))</f>
        <v/>
      </c>
      <c r="U49" s="36">
        <f>IF(OR($A49="",$L49="",$T49=""),"",IFERROR($L49-$T49,""))</f>
        <v/>
      </c>
      <c r="V49" s="67">
        <f>IF(OR($A49="",$L49="",$L49=0),"",IFERROR($U49/$L49,""))</f>
        <v/>
      </c>
      <c r="W49" s="38">
        <f>IF(COUNTA($A49:$M49)=0,"",IF($A49="","Check service date",IF(OR($B49="",$C49="",$D49="",$E49="",$F49="",$G49="",$M49=""),"Check required service details",IF($M49&lt;&gt;"Completed","Review status before profitability use",IF(OR($J49="",$K49="",$L49=""),"Check missing labor, mileage, or revenue",IF($J49&lt;=0,"Check service hours",IF($L49&lt;=0,"Check revenue amount",IF(OR(AND($H49="",$I49&lt;&gt;""),AND($H49&lt;&gt;"",$I49="")),"Check product details",IF(AND($H49&lt;&gt;"",$P49=""),"Check product cost setup",IF($K49&gt;Assumptions!$B$8,"Mileage above review threshold",IF($V49&lt;Assumptions!$B$7,"Margin below target",""))))))))))</f>
        <v/>
      </c>
    </row>
    <row r="50">
      <c r="A50" s="60" t="n"/>
      <c r="B50" s="27" t="n"/>
      <c r="C50" s="28" t="n"/>
      <c r="D50" s="28" t="n"/>
      <c r="E50" s="28" t="n"/>
      <c r="F50" s="28" t="n"/>
      <c r="G50" s="28" t="n"/>
      <c r="H50" s="28" t="n"/>
      <c r="I50" s="61" t="n"/>
      <c r="J50" s="62" t="n"/>
      <c r="K50" s="63" t="n"/>
      <c r="L50" s="32" t="n"/>
      <c r="M50" s="27" t="n"/>
      <c r="N50" s="68">
        <f>IF($A50="","",Assumptions!$B$5)</f>
        <v/>
      </c>
      <c r="O50" s="69">
        <f>IF($A50="","",Assumptions!$B$6)</f>
        <v/>
      </c>
      <c r="P50" s="70">
        <f>IF(OR($A50="",$H50=""),"",IFERROR(VLOOKUP($H50,Assumptions!$H$5:$I$10,2,FALSE),""))</f>
        <v/>
      </c>
      <c r="Q50" s="42">
        <f>IF(OR($A50="",$J50="",$N50=""),"",IFERROR($J50*$N50,""))</f>
        <v/>
      </c>
      <c r="R50" s="42">
        <f>IF(OR($A50="",$K50="",$O50=""),"",IFERROR($K50*$O50,""))</f>
        <v/>
      </c>
      <c r="S50" s="42">
        <f>IF(OR($A50="",$H50="",$I50="",$P50=""),"",IFERROR($I50*$P50,""))</f>
        <v/>
      </c>
      <c r="T50" s="42">
        <f>IF(OR($A50="",$L50=""),"",IFERROR(SUM($Q50:$S50),""))</f>
        <v/>
      </c>
      <c r="U50" s="42">
        <f>IF(OR($A50="",$L50="",$T50=""),"",IFERROR($L50-$T50,""))</f>
        <v/>
      </c>
      <c r="V50" s="71">
        <f>IF(OR($A50="",$L50="",$L50=0),"",IFERROR($U50/$L50,""))</f>
        <v/>
      </c>
      <c r="W50" s="44">
        <f>IF(COUNTA($A50:$M50)=0,"",IF($A50="","Check service date",IF(OR($B50="",$C50="",$D50="",$E50="",$F50="",$G50="",$M50=""),"Check required service details",IF($M50&lt;&gt;"Completed","Review status before profitability use",IF(OR($J50="",$K50="",$L50=""),"Check missing labor, mileage, or revenue",IF($J50&lt;=0,"Check service hours",IF($L50&lt;=0,"Check revenue amount",IF(OR(AND($H50="",$I50&lt;&gt;""),AND($H50&lt;&gt;"",$I50="")),"Check product details",IF(AND($H50&lt;&gt;"",$P50=""),"Check product cost setup",IF($K50&gt;Assumptions!$B$8,"Mileage above review threshold",IF($V50&lt;Assumptions!$B$7,"Margin below target",""))))))))))</f>
        <v/>
      </c>
    </row>
    <row r="51">
      <c r="A51" s="60" t="n"/>
      <c r="B51" s="27" t="n"/>
      <c r="C51" s="28" t="n"/>
      <c r="D51" s="28" t="n"/>
      <c r="E51" s="28" t="n"/>
      <c r="F51" s="28" t="n"/>
      <c r="G51" s="28" t="n"/>
      <c r="H51" s="28" t="n"/>
      <c r="I51" s="61" t="n"/>
      <c r="J51" s="62" t="n"/>
      <c r="K51" s="63" t="n"/>
      <c r="L51" s="32" t="n"/>
      <c r="M51" s="27" t="n"/>
      <c r="N51" s="64">
        <f>IF($A51="","",Assumptions!$B$5)</f>
        <v/>
      </c>
      <c r="O51" s="65">
        <f>IF($A51="","",Assumptions!$B$6)</f>
        <v/>
      </c>
      <c r="P51" s="66">
        <f>IF(OR($A51="",$H51=""),"",IFERROR(VLOOKUP($H51,Assumptions!$H$5:$I$10,2,FALSE),""))</f>
        <v/>
      </c>
      <c r="Q51" s="36">
        <f>IF(OR($A51="",$J51="",$N51=""),"",IFERROR($J51*$N51,""))</f>
        <v/>
      </c>
      <c r="R51" s="36">
        <f>IF(OR($A51="",$K51="",$O51=""),"",IFERROR($K51*$O51,""))</f>
        <v/>
      </c>
      <c r="S51" s="36">
        <f>IF(OR($A51="",$H51="",$I51="",$P51=""),"",IFERROR($I51*$P51,""))</f>
        <v/>
      </c>
      <c r="T51" s="36">
        <f>IF(OR($A51="",$L51=""),"",IFERROR(SUM($Q51:$S51),""))</f>
        <v/>
      </c>
      <c r="U51" s="36">
        <f>IF(OR($A51="",$L51="",$T51=""),"",IFERROR($L51-$T51,""))</f>
        <v/>
      </c>
      <c r="V51" s="67">
        <f>IF(OR($A51="",$L51="",$L51=0),"",IFERROR($U51/$L51,""))</f>
        <v/>
      </c>
      <c r="W51" s="38">
        <f>IF(COUNTA($A51:$M51)=0,"",IF($A51="","Check service date",IF(OR($B51="",$C51="",$D51="",$E51="",$F51="",$G51="",$M51=""),"Check required service details",IF($M51&lt;&gt;"Completed","Review status before profitability use",IF(OR($J51="",$K51="",$L51=""),"Check missing labor, mileage, or revenue",IF($J51&lt;=0,"Check service hours",IF($L51&lt;=0,"Check revenue amount",IF(OR(AND($H51="",$I51&lt;&gt;""),AND($H51&lt;&gt;"",$I51="")),"Check product details",IF(AND($H51&lt;&gt;"",$P51=""),"Check product cost setup",IF($K51&gt;Assumptions!$B$8,"Mileage above review threshold",IF($V51&lt;Assumptions!$B$7,"Margin below target",""))))))))))</f>
        <v/>
      </c>
    </row>
    <row r="52">
      <c r="A52" s="60" t="n"/>
      <c r="B52" s="27" t="n"/>
      <c r="C52" s="28" t="n"/>
      <c r="D52" s="28" t="n"/>
      <c r="E52" s="28" t="n"/>
      <c r="F52" s="28" t="n"/>
      <c r="G52" s="28" t="n"/>
      <c r="H52" s="28" t="n"/>
      <c r="I52" s="61" t="n"/>
      <c r="J52" s="62" t="n"/>
      <c r="K52" s="63" t="n"/>
      <c r="L52" s="32" t="n"/>
      <c r="M52" s="27" t="n"/>
      <c r="N52" s="68">
        <f>IF($A52="","",Assumptions!$B$5)</f>
        <v/>
      </c>
      <c r="O52" s="69">
        <f>IF($A52="","",Assumptions!$B$6)</f>
        <v/>
      </c>
      <c r="P52" s="70">
        <f>IF(OR($A52="",$H52=""),"",IFERROR(VLOOKUP($H52,Assumptions!$H$5:$I$10,2,FALSE),""))</f>
        <v/>
      </c>
      <c r="Q52" s="42">
        <f>IF(OR($A52="",$J52="",$N52=""),"",IFERROR($J52*$N52,""))</f>
        <v/>
      </c>
      <c r="R52" s="42">
        <f>IF(OR($A52="",$K52="",$O52=""),"",IFERROR($K52*$O52,""))</f>
        <v/>
      </c>
      <c r="S52" s="42">
        <f>IF(OR($A52="",$H52="",$I52="",$P52=""),"",IFERROR($I52*$P52,""))</f>
        <v/>
      </c>
      <c r="T52" s="42">
        <f>IF(OR($A52="",$L52=""),"",IFERROR(SUM($Q52:$S52),""))</f>
        <v/>
      </c>
      <c r="U52" s="42">
        <f>IF(OR($A52="",$L52="",$T52=""),"",IFERROR($L52-$T52,""))</f>
        <v/>
      </c>
      <c r="V52" s="71">
        <f>IF(OR($A52="",$L52="",$L52=0),"",IFERROR($U52/$L52,""))</f>
        <v/>
      </c>
      <c r="W52" s="44">
        <f>IF(COUNTA($A52:$M52)=0,"",IF($A52="","Check service date",IF(OR($B52="",$C52="",$D52="",$E52="",$F52="",$G52="",$M52=""),"Check required service details",IF($M52&lt;&gt;"Completed","Review status before profitability use",IF(OR($J52="",$K52="",$L52=""),"Check missing labor, mileage, or revenue",IF($J52&lt;=0,"Check service hours",IF($L52&lt;=0,"Check revenue amount",IF(OR(AND($H52="",$I52&lt;&gt;""),AND($H52&lt;&gt;"",$I52="")),"Check product details",IF(AND($H52&lt;&gt;"",$P52=""),"Check product cost setup",IF($K52&gt;Assumptions!$B$8,"Mileage above review threshold",IF($V52&lt;Assumptions!$B$7,"Margin below target",""))))))))))</f>
        <v/>
      </c>
    </row>
    <row r="53">
      <c r="A53" s="60" t="n"/>
      <c r="B53" s="27" t="n"/>
      <c r="C53" s="28" t="n"/>
      <c r="D53" s="28" t="n"/>
      <c r="E53" s="28" t="n"/>
      <c r="F53" s="28" t="n"/>
      <c r="G53" s="28" t="n"/>
      <c r="H53" s="28" t="n"/>
      <c r="I53" s="61" t="n"/>
      <c r="J53" s="62" t="n"/>
      <c r="K53" s="63" t="n"/>
      <c r="L53" s="32" t="n"/>
      <c r="M53" s="27" t="n"/>
      <c r="N53" s="64">
        <f>IF($A53="","",Assumptions!$B$5)</f>
        <v/>
      </c>
      <c r="O53" s="65">
        <f>IF($A53="","",Assumptions!$B$6)</f>
        <v/>
      </c>
      <c r="P53" s="66">
        <f>IF(OR($A53="",$H53=""),"",IFERROR(VLOOKUP($H53,Assumptions!$H$5:$I$10,2,FALSE),""))</f>
        <v/>
      </c>
      <c r="Q53" s="36">
        <f>IF(OR($A53="",$J53="",$N53=""),"",IFERROR($J53*$N53,""))</f>
        <v/>
      </c>
      <c r="R53" s="36">
        <f>IF(OR($A53="",$K53="",$O53=""),"",IFERROR($K53*$O53,""))</f>
        <v/>
      </c>
      <c r="S53" s="36">
        <f>IF(OR($A53="",$H53="",$I53="",$P53=""),"",IFERROR($I53*$P53,""))</f>
        <v/>
      </c>
      <c r="T53" s="36">
        <f>IF(OR($A53="",$L53=""),"",IFERROR(SUM($Q53:$S53),""))</f>
        <v/>
      </c>
      <c r="U53" s="36">
        <f>IF(OR($A53="",$L53="",$T53=""),"",IFERROR($L53-$T53,""))</f>
        <v/>
      </c>
      <c r="V53" s="67">
        <f>IF(OR($A53="",$L53="",$L53=0),"",IFERROR($U53/$L53,""))</f>
        <v/>
      </c>
      <c r="W53" s="38">
        <f>IF(COUNTA($A53:$M53)=0,"",IF($A53="","Check service date",IF(OR($B53="",$C53="",$D53="",$E53="",$F53="",$G53="",$M53=""),"Check required service details",IF($M53&lt;&gt;"Completed","Review status before profitability use",IF(OR($J53="",$K53="",$L53=""),"Check missing labor, mileage, or revenue",IF($J53&lt;=0,"Check service hours",IF($L53&lt;=0,"Check revenue amount",IF(OR(AND($H53="",$I53&lt;&gt;""),AND($H53&lt;&gt;"",$I53="")),"Check product details",IF(AND($H53&lt;&gt;"",$P53=""),"Check product cost setup",IF($K53&gt;Assumptions!$B$8,"Mileage above review threshold",IF($V53&lt;Assumptions!$B$7,"Margin below target",""))))))))))</f>
        <v/>
      </c>
    </row>
    <row r="54">
      <c r="A54" s="60" t="n"/>
      <c r="B54" s="27" t="n"/>
      <c r="C54" s="28" t="n"/>
      <c r="D54" s="28" t="n"/>
      <c r="E54" s="28" t="n"/>
      <c r="F54" s="28" t="n"/>
      <c r="G54" s="28" t="n"/>
      <c r="H54" s="28" t="n"/>
      <c r="I54" s="61" t="n"/>
      <c r="J54" s="62" t="n"/>
      <c r="K54" s="63" t="n"/>
      <c r="L54" s="32" t="n"/>
      <c r="M54" s="27" t="n"/>
      <c r="N54" s="68">
        <f>IF($A54="","",Assumptions!$B$5)</f>
        <v/>
      </c>
      <c r="O54" s="69">
        <f>IF($A54="","",Assumptions!$B$6)</f>
        <v/>
      </c>
      <c r="P54" s="70">
        <f>IF(OR($A54="",$H54=""),"",IFERROR(VLOOKUP($H54,Assumptions!$H$5:$I$10,2,FALSE),""))</f>
        <v/>
      </c>
      <c r="Q54" s="42">
        <f>IF(OR($A54="",$J54="",$N54=""),"",IFERROR($J54*$N54,""))</f>
        <v/>
      </c>
      <c r="R54" s="42">
        <f>IF(OR($A54="",$K54="",$O54=""),"",IFERROR($K54*$O54,""))</f>
        <v/>
      </c>
      <c r="S54" s="42">
        <f>IF(OR($A54="",$H54="",$I54="",$P54=""),"",IFERROR($I54*$P54,""))</f>
        <v/>
      </c>
      <c r="T54" s="42">
        <f>IF(OR($A54="",$L54=""),"",IFERROR(SUM($Q54:$S54),""))</f>
        <v/>
      </c>
      <c r="U54" s="42">
        <f>IF(OR($A54="",$L54="",$T54=""),"",IFERROR($L54-$T54,""))</f>
        <v/>
      </c>
      <c r="V54" s="71">
        <f>IF(OR($A54="",$L54="",$L54=0),"",IFERROR($U54/$L54,""))</f>
        <v/>
      </c>
      <c r="W54" s="44">
        <f>IF(COUNTA($A54:$M54)=0,"",IF($A54="","Check service date",IF(OR($B54="",$C54="",$D54="",$E54="",$F54="",$G54="",$M54=""),"Check required service details",IF($M54&lt;&gt;"Completed","Review status before profitability use",IF(OR($J54="",$K54="",$L54=""),"Check missing labor, mileage, or revenue",IF($J54&lt;=0,"Check service hours",IF($L54&lt;=0,"Check revenue amount",IF(OR(AND($H54="",$I54&lt;&gt;""),AND($H54&lt;&gt;"",$I54="")),"Check product details",IF(AND($H54&lt;&gt;"",$P54=""),"Check product cost setup",IF($K54&gt;Assumptions!$B$8,"Mileage above review threshold",IF($V54&lt;Assumptions!$B$7,"Margin below target",""))))))))))</f>
        <v/>
      </c>
    </row>
    <row r="55">
      <c r="A55" s="60" t="n"/>
      <c r="B55" s="27" t="n"/>
      <c r="C55" s="28" t="n"/>
      <c r="D55" s="28" t="n"/>
      <c r="E55" s="28" t="n"/>
      <c r="F55" s="28" t="n"/>
      <c r="G55" s="28" t="n"/>
      <c r="H55" s="28" t="n"/>
      <c r="I55" s="61" t="n"/>
      <c r="J55" s="62" t="n"/>
      <c r="K55" s="63" t="n"/>
      <c r="L55" s="32" t="n"/>
      <c r="M55" s="27" t="n"/>
      <c r="N55" s="64">
        <f>IF($A55="","",Assumptions!$B$5)</f>
        <v/>
      </c>
      <c r="O55" s="65">
        <f>IF($A55="","",Assumptions!$B$6)</f>
        <v/>
      </c>
      <c r="P55" s="66">
        <f>IF(OR($A55="",$H55=""),"",IFERROR(VLOOKUP($H55,Assumptions!$H$5:$I$10,2,FALSE),""))</f>
        <v/>
      </c>
      <c r="Q55" s="36">
        <f>IF(OR($A55="",$J55="",$N55=""),"",IFERROR($J55*$N55,""))</f>
        <v/>
      </c>
      <c r="R55" s="36">
        <f>IF(OR($A55="",$K55="",$O55=""),"",IFERROR($K55*$O55,""))</f>
        <v/>
      </c>
      <c r="S55" s="36">
        <f>IF(OR($A55="",$H55="",$I55="",$P55=""),"",IFERROR($I55*$P55,""))</f>
        <v/>
      </c>
      <c r="T55" s="36">
        <f>IF(OR($A55="",$L55=""),"",IFERROR(SUM($Q55:$S55),""))</f>
        <v/>
      </c>
      <c r="U55" s="36">
        <f>IF(OR($A55="",$L55="",$T55=""),"",IFERROR($L55-$T55,""))</f>
        <v/>
      </c>
      <c r="V55" s="67">
        <f>IF(OR($A55="",$L55="",$L55=0),"",IFERROR($U55/$L55,""))</f>
        <v/>
      </c>
      <c r="W55" s="38">
        <f>IF(COUNTA($A55:$M55)=0,"",IF($A55="","Check service date",IF(OR($B55="",$C55="",$D55="",$E55="",$F55="",$G55="",$M55=""),"Check required service details",IF($M55&lt;&gt;"Completed","Review status before profitability use",IF(OR($J55="",$K55="",$L55=""),"Check missing labor, mileage, or revenue",IF($J55&lt;=0,"Check service hours",IF($L55&lt;=0,"Check revenue amount",IF(OR(AND($H55="",$I55&lt;&gt;""),AND($H55&lt;&gt;"",$I55="")),"Check product details",IF(AND($H55&lt;&gt;"",$P55=""),"Check product cost setup",IF($K55&gt;Assumptions!$B$8,"Mileage above review threshold",IF($V55&lt;Assumptions!$B$7,"Margin below target",""))))))))))</f>
        <v/>
      </c>
    </row>
    <row r="56">
      <c r="A56" s="60" t="n"/>
      <c r="B56" s="27" t="n"/>
      <c r="C56" s="28" t="n"/>
      <c r="D56" s="28" t="n"/>
      <c r="E56" s="28" t="n"/>
      <c r="F56" s="28" t="n"/>
      <c r="G56" s="28" t="n"/>
      <c r="H56" s="28" t="n"/>
      <c r="I56" s="61" t="n"/>
      <c r="J56" s="62" t="n"/>
      <c r="K56" s="63" t="n"/>
      <c r="L56" s="32" t="n"/>
      <c r="M56" s="27" t="n"/>
      <c r="N56" s="68">
        <f>IF($A56="","",Assumptions!$B$5)</f>
        <v/>
      </c>
      <c r="O56" s="69">
        <f>IF($A56="","",Assumptions!$B$6)</f>
        <v/>
      </c>
      <c r="P56" s="70">
        <f>IF(OR($A56="",$H56=""),"",IFERROR(VLOOKUP($H56,Assumptions!$H$5:$I$10,2,FALSE),""))</f>
        <v/>
      </c>
      <c r="Q56" s="42">
        <f>IF(OR($A56="",$J56="",$N56=""),"",IFERROR($J56*$N56,""))</f>
        <v/>
      </c>
      <c r="R56" s="42">
        <f>IF(OR($A56="",$K56="",$O56=""),"",IFERROR($K56*$O56,""))</f>
        <v/>
      </c>
      <c r="S56" s="42">
        <f>IF(OR($A56="",$H56="",$I56="",$P56=""),"",IFERROR($I56*$P56,""))</f>
        <v/>
      </c>
      <c r="T56" s="42">
        <f>IF(OR($A56="",$L56=""),"",IFERROR(SUM($Q56:$S56),""))</f>
        <v/>
      </c>
      <c r="U56" s="42">
        <f>IF(OR($A56="",$L56="",$T56=""),"",IFERROR($L56-$T56,""))</f>
        <v/>
      </c>
      <c r="V56" s="71">
        <f>IF(OR($A56="",$L56="",$L56=0),"",IFERROR($U56/$L56,""))</f>
        <v/>
      </c>
      <c r="W56" s="44">
        <f>IF(COUNTA($A56:$M56)=0,"",IF($A56="","Check service date",IF(OR($B56="",$C56="",$D56="",$E56="",$F56="",$G56="",$M56=""),"Check required service details",IF($M56&lt;&gt;"Completed","Review status before profitability use",IF(OR($J56="",$K56="",$L56=""),"Check missing labor, mileage, or revenue",IF($J56&lt;=0,"Check service hours",IF($L56&lt;=0,"Check revenue amount",IF(OR(AND($H56="",$I56&lt;&gt;""),AND($H56&lt;&gt;"",$I56="")),"Check product details",IF(AND($H56&lt;&gt;"",$P56=""),"Check product cost setup",IF($K56&gt;Assumptions!$B$8,"Mileage above review threshold",IF($V56&lt;Assumptions!$B$7,"Margin below target",""))))))))))</f>
        <v/>
      </c>
    </row>
    <row r="57">
      <c r="A57" s="60" t="n"/>
      <c r="B57" s="27" t="n"/>
      <c r="C57" s="28" t="n"/>
      <c r="D57" s="28" t="n"/>
      <c r="E57" s="28" t="n"/>
      <c r="F57" s="28" t="n"/>
      <c r="G57" s="28" t="n"/>
      <c r="H57" s="28" t="n"/>
      <c r="I57" s="61" t="n"/>
      <c r="J57" s="62" t="n"/>
      <c r="K57" s="63" t="n"/>
      <c r="L57" s="32" t="n"/>
      <c r="M57" s="27" t="n"/>
      <c r="N57" s="64">
        <f>IF($A57="","",Assumptions!$B$5)</f>
        <v/>
      </c>
      <c r="O57" s="65">
        <f>IF($A57="","",Assumptions!$B$6)</f>
        <v/>
      </c>
      <c r="P57" s="66">
        <f>IF(OR($A57="",$H57=""),"",IFERROR(VLOOKUP($H57,Assumptions!$H$5:$I$10,2,FALSE),""))</f>
        <v/>
      </c>
      <c r="Q57" s="36">
        <f>IF(OR($A57="",$J57="",$N57=""),"",IFERROR($J57*$N57,""))</f>
        <v/>
      </c>
      <c r="R57" s="36">
        <f>IF(OR($A57="",$K57="",$O57=""),"",IFERROR($K57*$O57,""))</f>
        <v/>
      </c>
      <c r="S57" s="36">
        <f>IF(OR($A57="",$H57="",$I57="",$P57=""),"",IFERROR($I57*$P57,""))</f>
        <v/>
      </c>
      <c r="T57" s="36">
        <f>IF(OR($A57="",$L57=""),"",IFERROR(SUM($Q57:$S57),""))</f>
        <v/>
      </c>
      <c r="U57" s="36">
        <f>IF(OR($A57="",$L57="",$T57=""),"",IFERROR($L57-$T57,""))</f>
        <v/>
      </c>
      <c r="V57" s="67">
        <f>IF(OR($A57="",$L57="",$L57=0),"",IFERROR($U57/$L57,""))</f>
        <v/>
      </c>
      <c r="W57" s="38">
        <f>IF(COUNTA($A57:$M57)=0,"",IF($A57="","Check service date",IF(OR($B57="",$C57="",$D57="",$E57="",$F57="",$G57="",$M57=""),"Check required service details",IF($M57&lt;&gt;"Completed","Review status before profitability use",IF(OR($J57="",$K57="",$L57=""),"Check missing labor, mileage, or revenue",IF($J57&lt;=0,"Check service hours",IF($L57&lt;=0,"Check revenue amount",IF(OR(AND($H57="",$I57&lt;&gt;""),AND($H57&lt;&gt;"",$I57="")),"Check product details",IF(AND($H57&lt;&gt;"",$P57=""),"Check product cost setup",IF($K57&gt;Assumptions!$B$8,"Mileage above review threshold",IF($V57&lt;Assumptions!$B$7,"Margin below target",""))))))))))</f>
        <v/>
      </c>
    </row>
    <row r="58">
      <c r="A58" s="60" t="n"/>
      <c r="B58" s="27" t="n"/>
      <c r="C58" s="28" t="n"/>
      <c r="D58" s="28" t="n"/>
      <c r="E58" s="28" t="n"/>
      <c r="F58" s="28" t="n"/>
      <c r="G58" s="28" t="n"/>
      <c r="H58" s="28" t="n"/>
      <c r="I58" s="61" t="n"/>
      <c r="J58" s="62" t="n"/>
      <c r="K58" s="63" t="n"/>
      <c r="L58" s="32" t="n"/>
      <c r="M58" s="27" t="n"/>
      <c r="N58" s="68">
        <f>IF($A58="","",Assumptions!$B$5)</f>
        <v/>
      </c>
      <c r="O58" s="69">
        <f>IF($A58="","",Assumptions!$B$6)</f>
        <v/>
      </c>
      <c r="P58" s="70">
        <f>IF(OR($A58="",$H58=""),"",IFERROR(VLOOKUP($H58,Assumptions!$H$5:$I$10,2,FALSE),""))</f>
        <v/>
      </c>
      <c r="Q58" s="42">
        <f>IF(OR($A58="",$J58="",$N58=""),"",IFERROR($J58*$N58,""))</f>
        <v/>
      </c>
      <c r="R58" s="42">
        <f>IF(OR($A58="",$K58="",$O58=""),"",IFERROR($K58*$O58,""))</f>
        <v/>
      </c>
      <c r="S58" s="42">
        <f>IF(OR($A58="",$H58="",$I58="",$P58=""),"",IFERROR($I58*$P58,""))</f>
        <v/>
      </c>
      <c r="T58" s="42">
        <f>IF(OR($A58="",$L58=""),"",IFERROR(SUM($Q58:$S58),""))</f>
        <v/>
      </c>
      <c r="U58" s="42">
        <f>IF(OR($A58="",$L58="",$T58=""),"",IFERROR($L58-$T58,""))</f>
        <v/>
      </c>
      <c r="V58" s="71">
        <f>IF(OR($A58="",$L58="",$L58=0),"",IFERROR($U58/$L58,""))</f>
        <v/>
      </c>
      <c r="W58" s="44">
        <f>IF(COUNTA($A58:$M58)=0,"",IF($A58="","Check service date",IF(OR($B58="",$C58="",$D58="",$E58="",$F58="",$G58="",$M58=""),"Check required service details",IF($M58&lt;&gt;"Completed","Review status before profitability use",IF(OR($J58="",$K58="",$L58=""),"Check missing labor, mileage, or revenue",IF($J58&lt;=0,"Check service hours",IF($L58&lt;=0,"Check revenue amount",IF(OR(AND($H58="",$I58&lt;&gt;""),AND($H58&lt;&gt;"",$I58="")),"Check product details",IF(AND($H58&lt;&gt;"",$P58=""),"Check product cost setup",IF($K58&gt;Assumptions!$B$8,"Mileage above review threshold",IF($V58&lt;Assumptions!$B$7,"Margin below target",""))))))))))</f>
        <v/>
      </c>
    </row>
    <row r="59">
      <c r="A59" s="60" t="n"/>
      <c r="B59" s="27" t="n"/>
      <c r="C59" s="28" t="n"/>
      <c r="D59" s="28" t="n"/>
      <c r="E59" s="28" t="n"/>
      <c r="F59" s="28" t="n"/>
      <c r="G59" s="28" t="n"/>
      <c r="H59" s="28" t="n"/>
      <c r="I59" s="61" t="n"/>
      <c r="J59" s="62" t="n"/>
      <c r="K59" s="63" t="n"/>
      <c r="L59" s="32" t="n"/>
      <c r="M59" s="27" t="n"/>
      <c r="N59" s="64">
        <f>IF($A59="","",Assumptions!$B$5)</f>
        <v/>
      </c>
      <c r="O59" s="65">
        <f>IF($A59="","",Assumptions!$B$6)</f>
        <v/>
      </c>
      <c r="P59" s="66">
        <f>IF(OR($A59="",$H59=""),"",IFERROR(VLOOKUP($H59,Assumptions!$H$5:$I$10,2,FALSE),""))</f>
        <v/>
      </c>
      <c r="Q59" s="36">
        <f>IF(OR($A59="",$J59="",$N59=""),"",IFERROR($J59*$N59,""))</f>
        <v/>
      </c>
      <c r="R59" s="36">
        <f>IF(OR($A59="",$K59="",$O59=""),"",IFERROR($K59*$O59,""))</f>
        <v/>
      </c>
      <c r="S59" s="36">
        <f>IF(OR($A59="",$H59="",$I59="",$P59=""),"",IFERROR($I59*$P59,""))</f>
        <v/>
      </c>
      <c r="T59" s="36">
        <f>IF(OR($A59="",$L59=""),"",IFERROR(SUM($Q59:$S59),""))</f>
        <v/>
      </c>
      <c r="U59" s="36">
        <f>IF(OR($A59="",$L59="",$T59=""),"",IFERROR($L59-$T59,""))</f>
        <v/>
      </c>
      <c r="V59" s="67">
        <f>IF(OR($A59="",$L59="",$L59=0),"",IFERROR($U59/$L59,""))</f>
        <v/>
      </c>
      <c r="W59" s="38">
        <f>IF(COUNTA($A59:$M59)=0,"",IF($A59="","Check service date",IF(OR($B59="",$C59="",$D59="",$E59="",$F59="",$G59="",$M59=""),"Check required service details",IF($M59&lt;&gt;"Completed","Review status before profitability use",IF(OR($J59="",$K59="",$L59=""),"Check missing labor, mileage, or revenue",IF($J59&lt;=0,"Check service hours",IF($L59&lt;=0,"Check revenue amount",IF(OR(AND($H59="",$I59&lt;&gt;""),AND($H59&lt;&gt;"",$I59="")),"Check product details",IF(AND($H59&lt;&gt;"",$P59=""),"Check product cost setup",IF($K59&gt;Assumptions!$B$8,"Mileage above review threshold",IF($V59&lt;Assumptions!$B$7,"Margin below target",""))))))))))</f>
        <v/>
      </c>
    </row>
    <row r="60">
      <c r="A60" s="60" t="n"/>
      <c r="B60" s="27" t="n"/>
      <c r="C60" s="28" t="n"/>
      <c r="D60" s="28" t="n"/>
      <c r="E60" s="28" t="n"/>
      <c r="F60" s="28" t="n"/>
      <c r="G60" s="28" t="n"/>
      <c r="H60" s="28" t="n"/>
      <c r="I60" s="61" t="n"/>
      <c r="J60" s="62" t="n"/>
      <c r="K60" s="63" t="n"/>
      <c r="L60" s="32" t="n"/>
      <c r="M60" s="27" t="n"/>
      <c r="N60" s="68">
        <f>IF($A60="","",Assumptions!$B$5)</f>
        <v/>
      </c>
      <c r="O60" s="69">
        <f>IF($A60="","",Assumptions!$B$6)</f>
        <v/>
      </c>
      <c r="P60" s="70">
        <f>IF(OR($A60="",$H60=""),"",IFERROR(VLOOKUP($H60,Assumptions!$H$5:$I$10,2,FALSE),""))</f>
        <v/>
      </c>
      <c r="Q60" s="42">
        <f>IF(OR($A60="",$J60="",$N60=""),"",IFERROR($J60*$N60,""))</f>
        <v/>
      </c>
      <c r="R60" s="42">
        <f>IF(OR($A60="",$K60="",$O60=""),"",IFERROR($K60*$O60,""))</f>
        <v/>
      </c>
      <c r="S60" s="42">
        <f>IF(OR($A60="",$H60="",$I60="",$P60=""),"",IFERROR($I60*$P60,""))</f>
        <v/>
      </c>
      <c r="T60" s="42">
        <f>IF(OR($A60="",$L60=""),"",IFERROR(SUM($Q60:$S60),""))</f>
        <v/>
      </c>
      <c r="U60" s="42">
        <f>IF(OR($A60="",$L60="",$T60=""),"",IFERROR($L60-$T60,""))</f>
        <v/>
      </c>
      <c r="V60" s="71">
        <f>IF(OR($A60="",$L60="",$L60=0),"",IFERROR($U60/$L60,""))</f>
        <v/>
      </c>
      <c r="W60" s="44">
        <f>IF(COUNTA($A60:$M60)=0,"",IF($A60="","Check service date",IF(OR($B60="",$C60="",$D60="",$E60="",$F60="",$G60="",$M60=""),"Check required service details",IF($M60&lt;&gt;"Completed","Review status before profitability use",IF(OR($J60="",$K60="",$L60=""),"Check missing labor, mileage, or revenue",IF($J60&lt;=0,"Check service hours",IF($L60&lt;=0,"Check revenue amount",IF(OR(AND($H60="",$I60&lt;&gt;""),AND($H60&lt;&gt;"",$I60="")),"Check product details",IF(AND($H60&lt;&gt;"",$P60=""),"Check product cost setup",IF($K60&gt;Assumptions!$B$8,"Mileage above review threshold",IF($V60&lt;Assumptions!$B$7,"Margin below target",""))))))))))</f>
        <v/>
      </c>
    </row>
    <row r="61">
      <c r="A61" s="60" t="n"/>
      <c r="B61" s="27" t="n"/>
      <c r="C61" s="28" t="n"/>
      <c r="D61" s="28" t="n"/>
      <c r="E61" s="28" t="n"/>
      <c r="F61" s="28" t="n"/>
      <c r="G61" s="28" t="n"/>
      <c r="H61" s="28" t="n"/>
      <c r="I61" s="61" t="n"/>
      <c r="J61" s="62" t="n"/>
      <c r="K61" s="63" t="n"/>
      <c r="L61" s="32" t="n"/>
      <c r="M61" s="27" t="n"/>
      <c r="N61" s="64">
        <f>IF($A61="","",Assumptions!$B$5)</f>
        <v/>
      </c>
      <c r="O61" s="65">
        <f>IF($A61="","",Assumptions!$B$6)</f>
        <v/>
      </c>
      <c r="P61" s="66">
        <f>IF(OR($A61="",$H61=""),"",IFERROR(VLOOKUP($H61,Assumptions!$H$5:$I$10,2,FALSE),""))</f>
        <v/>
      </c>
      <c r="Q61" s="36">
        <f>IF(OR($A61="",$J61="",$N61=""),"",IFERROR($J61*$N61,""))</f>
        <v/>
      </c>
      <c r="R61" s="36">
        <f>IF(OR($A61="",$K61="",$O61=""),"",IFERROR($K61*$O61,""))</f>
        <v/>
      </c>
      <c r="S61" s="36">
        <f>IF(OR($A61="",$H61="",$I61="",$P61=""),"",IFERROR($I61*$P61,""))</f>
        <v/>
      </c>
      <c r="T61" s="36">
        <f>IF(OR($A61="",$L61=""),"",IFERROR(SUM($Q61:$S61),""))</f>
        <v/>
      </c>
      <c r="U61" s="36">
        <f>IF(OR($A61="",$L61="",$T61=""),"",IFERROR($L61-$T61,""))</f>
        <v/>
      </c>
      <c r="V61" s="67">
        <f>IF(OR($A61="",$L61="",$L61=0),"",IFERROR($U61/$L61,""))</f>
        <v/>
      </c>
      <c r="W61" s="38">
        <f>IF(COUNTA($A61:$M61)=0,"",IF($A61="","Check service date",IF(OR($B61="",$C61="",$D61="",$E61="",$F61="",$G61="",$M61=""),"Check required service details",IF($M61&lt;&gt;"Completed","Review status before profitability use",IF(OR($J61="",$K61="",$L61=""),"Check missing labor, mileage, or revenue",IF($J61&lt;=0,"Check service hours",IF($L61&lt;=0,"Check revenue amount",IF(OR(AND($H61="",$I61&lt;&gt;""),AND($H61&lt;&gt;"",$I61="")),"Check product details",IF(AND($H61&lt;&gt;"",$P61=""),"Check product cost setup",IF($K61&gt;Assumptions!$B$8,"Mileage above review threshold",IF($V61&lt;Assumptions!$B$7,"Margin below target",""))))))))))</f>
        <v/>
      </c>
    </row>
    <row r="62">
      <c r="A62" s="60" t="n"/>
      <c r="B62" s="27" t="n"/>
      <c r="C62" s="28" t="n"/>
      <c r="D62" s="28" t="n"/>
      <c r="E62" s="28" t="n"/>
      <c r="F62" s="28" t="n"/>
      <c r="G62" s="28" t="n"/>
      <c r="H62" s="28" t="n"/>
      <c r="I62" s="61" t="n"/>
      <c r="J62" s="62" t="n"/>
      <c r="K62" s="63" t="n"/>
      <c r="L62" s="32" t="n"/>
      <c r="M62" s="27" t="n"/>
      <c r="N62" s="68">
        <f>IF($A62="","",Assumptions!$B$5)</f>
        <v/>
      </c>
      <c r="O62" s="69">
        <f>IF($A62="","",Assumptions!$B$6)</f>
        <v/>
      </c>
      <c r="P62" s="70">
        <f>IF(OR($A62="",$H62=""),"",IFERROR(VLOOKUP($H62,Assumptions!$H$5:$I$10,2,FALSE),""))</f>
        <v/>
      </c>
      <c r="Q62" s="42">
        <f>IF(OR($A62="",$J62="",$N62=""),"",IFERROR($J62*$N62,""))</f>
        <v/>
      </c>
      <c r="R62" s="42">
        <f>IF(OR($A62="",$K62="",$O62=""),"",IFERROR($K62*$O62,""))</f>
        <v/>
      </c>
      <c r="S62" s="42">
        <f>IF(OR($A62="",$H62="",$I62="",$P62=""),"",IFERROR($I62*$P62,""))</f>
        <v/>
      </c>
      <c r="T62" s="42">
        <f>IF(OR($A62="",$L62=""),"",IFERROR(SUM($Q62:$S62),""))</f>
        <v/>
      </c>
      <c r="U62" s="42">
        <f>IF(OR($A62="",$L62="",$T62=""),"",IFERROR($L62-$T62,""))</f>
        <v/>
      </c>
      <c r="V62" s="71">
        <f>IF(OR($A62="",$L62="",$L62=0),"",IFERROR($U62/$L62,""))</f>
        <v/>
      </c>
      <c r="W62" s="44">
        <f>IF(COUNTA($A62:$M62)=0,"",IF($A62="","Check service date",IF(OR($B62="",$C62="",$D62="",$E62="",$F62="",$G62="",$M62=""),"Check required service details",IF($M62&lt;&gt;"Completed","Review status before profitability use",IF(OR($J62="",$K62="",$L62=""),"Check missing labor, mileage, or revenue",IF($J62&lt;=0,"Check service hours",IF($L62&lt;=0,"Check revenue amount",IF(OR(AND($H62="",$I62&lt;&gt;""),AND($H62&lt;&gt;"",$I62="")),"Check product details",IF(AND($H62&lt;&gt;"",$P62=""),"Check product cost setup",IF($K62&gt;Assumptions!$B$8,"Mileage above review threshold",IF($V62&lt;Assumptions!$B$7,"Margin below target",""))))))))))</f>
        <v/>
      </c>
    </row>
    <row r="63">
      <c r="A63" s="60" t="n"/>
      <c r="B63" s="27" t="n"/>
      <c r="C63" s="28" t="n"/>
      <c r="D63" s="28" t="n"/>
      <c r="E63" s="28" t="n"/>
      <c r="F63" s="28" t="n"/>
      <c r="G63" s="28" t="n"/>
      <c r="H63" s="28" t="n"/>
      <c r="I63" s="61" t="n"/>
      <c r="J63" s="62" t="n"/>
      <c r="K63" s="63" t="n"/>
      <c r="L63" s="32" t="n"/>
      <c r="M63" s="27" t="n"/>
      <c r="N63" s="64">
        <f>IF($A63="","",Assumptions!$B$5)</f>
        <v/>
      </c>
      <c r="O63" s="65">
        <f>IF($A63="","",Assumptions!$B$6)</f>
        <v/>
      </c>
      <c r="P63" s="66">
        <f>IF(OR($A63="",$H63=""),"",IFERROR(VLOOKUP($H63,Assumptions!$H$5:$I$10,2,FALSE),""))</f>
        <v/>
      </c>
      <c r="Q63" s="36">
        <f>IF(OR($A63="",$J63="",$N63=""),"",IFERROR($J63*$N63,""))</f>
        <v/>
      </c>
      <c r="R63" s="36">
        <f>IF(OR($A63="",$K63="",$O63=""),"",IFERROR($K63*$O63,""))</f>
        <v/>
      </c>
      <c r="S63" s="36">
        <f>IF(OR($A63="",$H63="",$I63="",$P63=""),"",IFERROR($I63*$P63,""))</f>
        <v/>
      </c>
      <c r="T63" s="36">
        <f>IF(OR($A63="",$L63=""),"",IFERROR(SUM($Q63:$S63),""))</f>
        <v/>
      </c>
      <c r="U63" s="36">
        <f>IF(OR($A63="",$L63="",$T63=""),"",IFERROR($L63-$T63,""))</f>
        <v/>
      </c>
      <c r="V63" s="67">
        <f>IF(OR($A63="",$L63="",$L63=0),"",IFERROR($U63/$L63,""))</f>
        <v/>
      </c>
      <c r="W63" s="38">
        <f>IF(COUNTA($A63:$M63)=0,"",IF($A63="","Check service date",IF(OR($B63="",$C63="",$D63="",$E63="",$F63="",$G63="",$M63=""),"Check required service details",IF($M63&lt;&gt;"Completed","Review status before profitability use",IF(OR($J63="",$K63="",$L63=""),"Check missing labor, mileage, or revenue",IF($J63&lt;=0,"Check service hours",IF($L63&lt;=0,"Check revenue amount",IF(OR(AND($H63="",$I63&lt;&gt;""),AND($H63&lt;&gt;"",$I63="")),"Check product details",IF(AND($H63&lt;&gt;"",$P63=""),"Check product cost setup",IF($K63&gt;Assumptions!$B$8,"Mileage above review threshold",IF($V63&lt;Assumptions!$B$7,"Margin below target",""))))))))))</f>
        <v/>
      </c>
    </row>
    <row r="64">
      <c r="A64" s="60" t="n"/>
      <c r="B64" s="27" t="n"/>
      <c r="C64" s="28" t="n"/>
      <c r="D64" s="28" t="n"/>
      <c r="E64" s="28" t="n"/>
      <c r="F64" s="28" t="n"/>
      <c r="G64" s="28" t="n"/>
      <c r="H64" s="28" t="n"/>
      <c r="I64" s="61" t="n"/>
      <c r="J64" s="62" t="n"/>
      <c r="K64" s="63" t="n"/>
      <c r="L64" s="32" t="n"/>
      <c r="M64" s="27" t="n"/>
      <c r="N64" s="68">
        <f>IF($A64="","",Assumptions!$B$5)</f>
        <v/>
      </c>
      <c r="O64" s="69">
        <f>IF($A64="","",Assumptions!$B$6)</f>
        <v/>
      </c>
      <c r="P64" s="70">
        <f>IF(OR($A64="",$H64=""),"",IFERROR(VLOOKUP($H64,Assumptions!$H$5:$I$10,2,FALSE),""))</f>
        <v/>
      </c>
      <c r="Q64" s="42">
        <f>IF(OR($A64="",$J64="",$N64=""),"",IFERROR($J64*$N64,""))</f>
        <v/>
      </c>
      <c r="R64" s="42">
        <f>IF(OR($A64="",$K64="",$O64=""),"",IFERROR($K64*$O64,""))</f>
        <v/>
      </c>
      <c r="S64" s="42">
        <f>IF(OR($A64="",$H64="",$I64="",$P64=""),"",IFERROR($I64*$P64,""))</f>
        <v/>
      </c>
      <c r="T64" s="42">
        <f>IF(OR($A64="",$L64=""),"",IFERROR(SUM($Q64:$S64),""))</f>
        <v/>
      </c>
      <c r="U64" s="42">
        <f>IF(OR($A64="",$L64="",$T64=""),"",IFERROR($L64-$T64,""))</f>
        <v/>
      </c>
      <c r="V64" s="71">
        <f>IF(OR($A64="",$L64="",$L64=0),"",IFERROR($U64/$L64,""))</f>
        <v/>
      </c>
      <c r="W64" s="44">
        <f>IF(COUNTA($A64:$M64)=0,"",IF($A64="","Check service date",IF(OR($B64="",$C64="",$D64="",$E64="",$F64="",$G64="",$M64=""),"Check required service details",IF($M64&lt;&gt;"Completed","Review status before profitability use",IF(OR($J64="",$K64="",$L64=""),"Check missing labor, mileage, or revenue",IF($J64&lt;=0,"Check service hours",IF($L64&lt;=0,"Check revenue amount",IF(OR(AND($H64="",$I64&lt;&gt;""),AND($H64&lt;&gt;"",$I64="")),"Check product details",IF(AND($H64&lt;&gt;"",$P64=""),"Check product cost setup",IF($K64&gt;Assumptions!$B$8,"Mileage above review threshold",IF($V64&lt;Assumptions!$B$7,"Margin below target",""))))))))))</f>
        <v/>
      </c>
    </row>
    <row r="65">
      <c r="A65" s="60" t="n"/>
      <c r="B65" s="27" t="n"/>
      <c r="C65" s="28" t="n"/>
      <c r="D65" s="28" t="n"/>
      <c r="E65" s="28" t="n"/>
      <c r="F65" s="28" t="n"/>
      <c r="G65" s="28" t="n"/>
      <c r="H65" s="28" t="n"/>
      <c r="I65" s="61" t="n"/>
      <c r="J65" s="62" t="n"/>
      <c r="K65" s="63" t="n"/>
      <c r="L65" s="32" t="n"/>
      <c r="M65" s="27" t="n"/>
      <c r="N65" s="64">
        <f>IF($A65="","",Assumptions!$B$5)</f>
        <v/>
      </c>
      <c r="O65" s="65">
        <f>IF($A65="","",Assumptions!$B$6)</f>
        <v/>
      </c>
      <c r="P65" s="66">
        <f>IF(OR($A65="",$H65=""),"",IFERROR(VLOOKUP($H65,Assumptions!$H$5:$I$10,2,FALSE),""))</f>
        <v/>
      </c>
      <c r="Q65" s="36">
        <f>IF(OR($A65="",$J65="",$N65=""),"",IFERROR($J65*$N65,""))</f>
        <v/>
      </c>
      <c r="R65" s="36">
        <f>IF(OR($A65="",$K65="",$O65=""),"",IFERROR($K65*$O65,""))</f>
        <v/>
      </c>
      <c r="S65" s="36">
        <f>IF(OR($A65="",$H65="",$I65="",$P65=""),"",IFERROR($I65*$P65,""))</f>
        <v/>
      </c>
      <c r="T65" s="36">
        <f>IF(OR($A65="",$L65=""),"",IFERROR(SUM($Q65:$S65),""))</f>
        <v/>
      </c>
      <c r="U65" s="36">
        <f>IF(OR($A65="",$L65="",$T65=""),"",IFERROR($L65-$T65,""))</f>
        <v/>
      </c>
      <c r="V65" s="67">
        <f>IF(OR($A65="",$L65="",$L65=0),"",IFERROR($U65/$L65,""))</f>
        <v/>
      </c>
      <c r="W65" s="38">
        <f>IF(COUNTA($A65:$M65)=0,"",IF($A65="","Check service date",IF(OR($B65="",$C65="",$D65="",$E65="",$F65="",$G65="",$M65=""),"Check required service details",IF($M65&lt;&gt;"Completed","Review status before profitability use",IF(OR($J65="",$K65="",$L65=""),"Check missing labor, mileage, or revenue",IF($J65&lt;=0,"Check service hours",IF($L65&lt;=0,"Check revenue amount",IF(OR(AND($H65="",$I65&lt;&gt;""),AND($H65&lt;&gt;"",$I65="")),"Check product details",IF(AND($H65&lt;&gt;"",$P65=""),"Check product cost setup",IF($K65&gt;Assumptions!$B$8,"Mileage above review threshold",IF($V65&lt;Assumptions!$B$7,"Margin below target",""))))))))))</f>
        <v/>
      </c>
    </row>
    <row r="66">
      <c r="A66" s="60" t="n"/>
      <c r="B66" s="27" t="n"/>
      <c r="C66" s="28" t="n"/>
      <c r="D66" s="28" t="n"/>
      <c r="E66" s="28" t="n"/>
      <c r="F66" s="28" t="n"/>
      <c r="G66" s="28" t="n"/>
      <c r="H66" s="28" t="n"/>
      <c r="I66" s="61" t="n"/>
      <c r="J66" s="62" t="n"/>
      <c r="K66" s="63" t="n"/>
      <c r="L66" s="32" t="n"/>
      <c r="M66" s="27" t="n"/>
      <c r="N66" s="68">
        <f>IF($A66="","",Assumptions!$B$5)</f>
        <v/>
      </c>
      <c r="O66" s="69">
        <f>IF($A66="","",Assumptions!$B$6)</f>
        <v/>
      </c>
      <c r="P66" s="70">
        <f>IF(OR($A66="",$H66=""),"",IFERROR(VLOOKUP($H66,Assumptions!$H$5:$I$10,2,FALSE),""))</f>
        <v/>
      </c>
      <c r="Q66" s="42">
        <f>IF(OR($A66="",$J66="",$N66=""),"",IFERROR($J66*$N66,""))</f>
        <v/>
      </c>
      <c r="R66" s="42">
        <f>IF(OR($A66="",$K66="",$O66=""),"",IFERROR($K66*$O66,""))</f>
        <v/>
      </c>
      <c r="S66" s="42">
        <f>IF(OR($A66="",$H66="",$I66="",$P66=""),"",IFERROR($I66*$P66,""))</f>
        <v/>
      </c>
      <c r="T66" s="42">
        <f>IF(OR($A66="",$L66=""),"",IFERROR(SUM($Q66:$S66),""))</f>
        <v/>
      </c>
      <c r="U66" s="42">
        <f>IF(OR($A66="",$L66="",$T66=""),"",IFERROR($L66-$T66,""))</f>
        <v/>
      </c>
      <c r="V66" s="71">
        <f>IF(OR($A66="",$L66="",$L66=0),"",IFERROR($U66/$L66,""))</f>
        <v/>
      </c>
      <c r="W66" s="44">
        <f>IF(COUNTA($A66:$M66)=0,"",IF($A66="","Check service date",IF(OR($B66="",$C66="",$D66="",$E66="",$F66="",$G66="",$M66=""),"Check required service details",IF($M66&lt;&gt;"Completed","Review status before profitability use",IF(OR($J66="",$K66="",$L66=""),"Check missing labor, mileage, or revenue",IF($J66&lt;=0,"Check service hours",IF($L66&lt;=0,"Check revenue amount",IF(OR(AND($H66="",$I66&lt;&gt;""),AND($H66&lt;&gt;"",$I66="")),"Check product details",IF(AND($H66&lt;&gt;"",$P66=""),"Check product cost setup",IF($K66&gt;Assumptions!$B$8,"Mileage above review threshold",IF($V66&lt;Assumptions!$B$7,"Margin below target",""))))))))))</f>
        <v/>
      </c>
    </row>
    <row r="67">
      <c r="A67" s="60" t="n"/>
      <c r="B67" s="27" t="n"/>
      <c r="C67" s="28" t="n"/>
      <c r="D67" s="28" t="n"/>
      <c r="E67" s="28" t="n"/>
      <c r="F67" s="28" t="n"/>
      <c r="G67" s="28" t="n"/>
      <c r="H67" s="28" t="n"/>
      <c r="I67" s="61" t="n"/>
      <c r="J67" s="62" t="n"/>
      <c r="K67" s="63" t="n"/>
      <c r="L67" s="32" t="n"/>
      <c r="M67" s="27" t="n"/>
      <c r="N67" s="64">
        <f>IF($A67="","",Assumptions!$B$5)</f>
        <v/>
      </c>
      <c r="O67" s="65">
        <f>IF($A67="","",Assumptions!$B$6)</f>
        <v/>
      </c>
      <c r="P67" s="66">
        <f>IF(OR($A67="",$H67=""),"",IFERROR(VLOOKUP($H67,Assumptions!$H$5:$I$10,2,FALSE),""))</f>
        <v/>
      </c>
      <c r="Q67" s="36">
        <f>IF(OR($A67="",$J67="",$N67=""),"",IFERROR($J67*$N67,""))</f>
        <v/>
      </c>
      <c r="R67" s="36">
        <f>IF(OR($A67="",$K67="",$O67=""),"",IFERROR($K67*$O67,""))</f>
        <v/>
      </c>
      <c r="S67" s="36">
        <f>IF(OR($A67="",$H67="",$I67="",$P67=""),"",IFERROR($I67*$P67,""))</f>
        <v/>
      </c>
      <c r="T67" s="36">
        <f>IF(OR($A67="",$L67=""),"",IFERROR(SUM($Q67:$S67),""))</f>
        <v/>
      </c>
      <c r="U67" s="36">
        <f>IF(OR($A67="",$L67="",$T67=""),"",IFERROR($L67-$T67,""))</f>
        <v/>
      </c>
      <c r="V67" s="67">
        <f>IF(OR($A67="",$L67="",$L67=0),"",IFERROR($U67/$L67,""))</f>
        <v/>
      </c>
      <c r="W67" s="38">
        <f>IF(COUNTA($A67:$M67)=0,"",IF($A67="","Check service date",IF(OR($B67="",$C67="",$D67="",$E67="",$F67="",$G67="",$M67=""),"Check required service details",IF($M67&lt;&gt;"Completed","Review status before profitability use",IF(OR($J67="",$K67="",$L67=""),"Check missing labor, mileage, or revenue",IF($J67&lt;=0,"Check service hours",IF($L67&lt;=0,"Check revenue amount",IF(OR(AND($H67="",$I67&lt;&gt;""),AND($H67&lt;&gt;"",$I67="")),"Check product details",IF(AND($H67&lt;&gt;"",$P67=""),"Check product cost setup",IF($K67&gt;Assumptions!$B$8,"Mileage above review threshold",IF($V67&lt;Assumptions!$B$7,"Margin below target",""))))))))))</f>
        <v/>
      </c>
    </row>
    <row r="68">
      <c r="A68" s="60" t="n"/>
      <c r="B68" s="27" t="n"/>
      <c r="C68" s="28" t="n"/>
      <c r="D68" s="28" t="n"/>
      <c r="E68" s="28" t="n"/>
      <c r="F68" s="28" t="n"/>
      <c r="G68" s="28" t="n"/>
      <c r="H68" s="28" t="n"/>
      <c r="I68" s="61" t="n"/>
      <c r="J68" s="62" t="n"/>
      <c r="K68" s="63" t="n"/>
      <c r="L68" s="32" t="n"/>
      <c r="M68" s="27" t="n"/>
      <c r="N68" s="68">
        <f>IF($A68="","",Assumptions!$B$5)</f>
        <v/>
      </c>
      <c r="O68" s="69">
        <f>IF($A68="","",Assumptions!$B$6)</f>
        <v/>
      </c>
      <c r="P68" s="70">
        <f>IF(OR($A68="",$H68=""),"",IFERROR(VLOOKUP($H68,Assumptions!$H$5:$I$10,2,FALSE),""))</f>
        <v/>
      </c>
      <c r="Q68" s="42">
        <f>IF(OR($A68="",$J68="",$N68=""),"",IFERROR($J68*$N68,""))</f>
        <v/>
      </c>
      <c r="R68" s="42">
        <f>IF(OR($A68="",$K68="",$O68=""),"",IFERROR($K68*$O68,""))</f>
        <v/>
      </c>
      <c r="S68" s="42">
        <f>IF(OR($A68="",$H68="",$I68="",$P68=""),"",IFERROR($I68*$P68,""))</f>
        <v/>
      </c>
      <c r="T68" s="42">
        <f>IF(OR($A68="",$L68=""),"",IFERROR(SUM($Q68:$S68),""))</f>
        <v/>
      </c>
      <c r="U68" s="42">
        <f>IF(OR($A68="",$L68="",$T68=""),"",IFERROR($L68-$T68,""))</f>
        <v/>
      </c>
      <c r="V68" s="71">
        <f>IF(OR($A68="",$L68="",$L68=0),"",IFERROR($U68/$L68,""))</f>
        <v/>
      </c>
      <c r="W68" s="44">
        <f>IF(COUNTA($A68:$M68)=0,"",IF($A68="","Check service date",IF(OR($B68="",$C68="",$D68="",$E68="",$F68="",$G68="",$M68=""),"Check required service details",IF($M68&lt;&gt;"Completed","Review status before profitability use",IF(OR($J68="",$K68="",$L68=""),"Check missing labor, mileage, or revenue",IF($J68&lt;=0,"Check service hours",IF($L68&lt;=0,"Check revenue amount",IF(OR(AND($H68="",$I68&lt;&gt;""),AND($H68&lt;&gt;"",$I68="")),"Check product details",IF(AND($H68&lt;&gt;"",$P68=""),"Check product cost setup",IF($K68&gt;Assumptions!$B$8,"Mileage above review threshold",IF($V68&lt;Assumptions!$B$7,"Margin below target",""))))))))))</f>
        <v/>
      </c>
    </row>
    <row r="69">
      <c r="A69" s="60" t="n"/>
      <c r="B69" s="27" t="n"/>
      <c r="C69" s="28" t="n"/>
      <c r="D69" s="28" t="n"/>
      <c r="E69" s="28" t="n"/>
      <c r="F69" s="28" t="n"/>
      <c r="G69" s="28" t="n"/>
      <c r="H69" s="28" t="n"/>
      <c r="I69" s="61" t="n"/>
      <c r="J69" s="62" t="n"/>
      <c r="K69" s="63" t="n"/>
      <c r="L69" s="32" t="n"/>
      <c r="M69" s="27" t="n"/>
      <c r="N69" s="64">
        <f>IF($A69="","",Assumptions!$B$5)</f>
        <v/>
      </c>
      <c r="O69" s="65">
        <f>IF($A69="","",Assumptions!$B$6)</f>
        <v/>
      </c>
      <c r="P69" s="66">
        <f>IF(OR($A69="",$H69=""),"",IFERROR(VLOOKUP($H69,Assumptions!$H$5:$I$10,2,FALSE),""))</f>
        <v/>
      </c>
      <c r="Q69" s="36">
        <f>IF(OR($A69="",$J69="",$N69=""),"",IFERROR($J69*$N69,""))</f>
        <v/>
      </c>
      <c r="R69" s="36">
        <f>IF(OR($A69="",$K69="",$O69=""),"",IFERROR($K69*$O69,""))</f>
        <v/>
      </c>
      <c r="S69" s="36">
        <f>IF(OR($A69="",$H69="",$I69="",$P69=""),"",IFERROR($I69*$P69,""))</f>
        <v/>
      </c>
      <c r="T69" s="36">
        <f>IF(OR($A69="",$L69=""),"",IFERROR(SUM($Q69:$S69),""))</f>
        <v/>
      </c>
      <c r="U69" s="36">
        <f>IF(OR($A69="",$L69="",$T69=""),"",IFERROR($L69-$T69,""))</f>
        <v/>
      </c>
      <c r="V69" s="67">
        <f>IF(OR($A69="",$L69="",$L69=0),"",IFERROR($U69/$L69,""))</f>
        <v/>
      </c>
      <c r="W69" s="38">
        <f>IF(COUNTA($A69:$M69)=0,"",IF($A69="","Check service date",IF(OR($B69="",$C69="",$D69="",$E69="",$F69="",$G69="",$M69=""),"Check required service details",IF($M69&lt;&gt;"Completed","Review status before profitability use",IF(OR($J69="",$K69="",$L69=""),"Check missing labor, mileage, or revenue",IF($J69&lt;=0,"Check service hours",IF($L69&lt;=0,"Check revenue amount",IF(OR(AND($H69="",$I69&lt;&gt;""),AND($H69&lt;&gt;"",$I69="")),"Check product details",IF(AND($H69&lt;&gt;"",$P69=""),"Check product cost setup",IF($K69&gt;Assumptions!$B$8,"Mileage above review threshold",IF($V69&lt;Assumptions!$B$7,"Margin below target",""))))))))))</f>
        <v/>
      </c>
    </row>
    <row r="70">
      <c r="A70" s="60" t="n"/>
      <c r="B70" s="27" t="n"/>
      <c r="C70" s="28" t="n"/>
      <c r="D70" s="28" t="n"/>
      <c r="E70" s="28" t="n"/>
      <c r="F70" s="28" t="n"/>
      <c r="G70" s="28" t="n"/>
      <c r="H70" s="28" t="n"/>
      <c r="I70" s="61" t="n"/>
      <c r="J70" s="62" t="n"/>
      <c r="K70" s="63" t="n"/>
      <c r="L70" s="32" t="n"/>
      <c r="M70" s="27" t="n"/>
      <c r="N70" s="68">
        <f>IF($A70="","",Assumptions!$B$5)</f>
        <v/>
      </c>
      <c r="O70" s="69">
        <f>IF($A70="","",Assumptions!$B$6)</f>
        <v/>
      </c>
      <c r="P70" s="70">
        <f>IF(OR($A70="",$H70=""),"",IFERROR(VLOOKUP($H70,Assumptions!$H$5:$I$10,2,FALSE),""))</f>
        <v/>
      </c>
      <c r="Q70" s="42">
        <f>IF(OR($A70="",$J70="",$N70=""),"",IFERROR($J70*$N70,""))</f>
        <v/>
      </c>
      <c r="R70" s="42">
        <f>IF(OR($A70="",$K70="",$O70=""),"",IFERROR($K70*$O70,""))</f>
        <v/>
      </c>
      <c r="S70" s="42">
        <f>IF(OR($A70="",$H70="",$I70="",$P70=""),"",IFERROR($I70*$P70,""))</f>
        <v/>
      </c>
      <c r="T70" s="42">
        <f>IF(OR($A70="",$L70=""),"",IFERROR(SUM($Q70:$S70),""))</f>
        <v/>
      </c>
      <c r="U70" s="42">
        <f>IF(OR($A70="",$L70="",$T70=""),"",IFERROR($L70-$T70,""))</f>
        <v/>
      </c>
      <c r="V70" s="71">
        <f>IF(OR($A70="",$L70="",$L70=0),"",IFERROR($U70/$L70,""))</f>
        <v/>
      </c>
      <c r="W70" s="44">
        <f>IF(COUNTA($A70:$M70)=0,"",IF($A70="","Check service date",IF(OR($B70="",$C70="",$D70="",$E70="",$F70="",$G70="",$M70=""),"Check required service details",IF($M70&lt;&gt;"Completed","Review status before profitability use",IF(OR($J70="",$K70="",$L70=""),"Check missing labor, mileage, or revenue",IF($J70&lt;=0,"Check service hours",IF($L70&lt;=0,"Check revenue amount",IF(OR(AND($H70="",$I70&lt;&gt;""),AND($H70&lt;&gt;"",$I70="")),"Check product details",IF(AND($H70&lt;&gt;"",$P70=""),"Check product cost setup",IF($K70&gt;Assumptions!$B$8,"Mileage above review threshold",IF($V70&lt;Assumptions!$B$7,"Margin below target",""))))))))))</f>
        <v/>
      </c>
    </row>
    <row r="71">
      <c r="A71" s="60" t="n"/>
      <c r="B71" s="27" t="n"/>
      <c r="C71" s="28" t="n"/>
      <c r="D71" s="28" t="n"/>
      <c r="E71" s="28" t="n"/>
      <c r="F71" s="28" t="n"/>
      <c r="G71" s="28" t="n"/>
      <c r="H71" s="28" t="n"/>
      <c r="I71" s="61" t="n"/>
      <c r="J71" s="62" t="n"/>
      <c r="K71" s="63" t="n"/>
      <c r="L71" s="32" t="n"/>
      <c r="M71" s="27" t="n"/>
      <c r="N71" s="64">
        <f>IF($A71="","",Assumptions!$B$5)</f>
        <v/>
      </c>
      <c r="O71" s="65">
        <f>IF($A71="","",Assumptions!$B$6)</f>
        <v/>
      </c>
      <c r="P71" s="66">
        <f>IF(OR($A71="",$H71=""),"",IFERROR(VLOOKUP($H71,Assumptions!$H$5:$I$10,2,FALSE),""))</f>
        <v/>
      </c>
      <c r="Q71" s="36">
        <f>IF(OR($A71="",$J71="",$N71=""),"",IFERROR($J71*$N71,""))</f>
        <v/>
      </c>
      <c r="R71" s="36">
        <f>IF(OR($A71="",$K71="",$O71=""),"",IFERROR($K71*$O71,""))</f>
        <v/>
      </c>
      <c r="S71" s="36">
        <f>IF(OR($A71="",$H71="",$I71="",$P71=""),"",IFERROR($I71*$P71,""))</f>
        <v/>
      </c>
      <c r="T71" s="36">
        <f>IF(OR($A71="",$L71=""),"",IFERROR(SUM($Q71:$S71),""))</f>
        <v/>
      </c>
      <c r="U71" s="36">
        <f>IF(OR($A71="",$L71="",$T71=""),"",IFERROR($L71-$T71,""))</f>
        <v/>
      </c>
      <c r="V71" s="67">
        <f>IF(OR($A71="",$L71="",$L71=0),"",IFERROR($U71/$L71,""))</f>
        <v/>
      </c>
      <c r="W71" s="38">
        <f>IF(COUNTA($A71:$M71)=0,"",IF($A71="","Check service date",IF(OR($B71="",$C71="",$D71="",$E71="",$F71="",$G71="",$M71=""),"Check required service details",IF($M71&lt;&gt;"Completed","Review status before profitability use",IF(OR($J71="",$K71="",$L71=""),"Check missing labor, mileage, or revenue",IF($J71&lt;=0,"Check service hours",IF($L71&lt;=0,"Check revenue amount",IF(OR(AND($H71="",$I71&lt;&gt;""),AND($H71&lt;&gt;"",$I71="")),"Check product details",IF(AND($H71&lt;&gt;"",$P71=""),"Check product cost setup",IF($K71&gt;Assumptions!$B$8,"Mileage above review threshold",IF($V71&lt;Assumptions!$B$7,"Margin below target",""))))))))))</f>
        <v/>
      </c>
    </row>
    <row r="72">
      <c r="A72" s="60" t="n"/>
      <c r="B72" s="27" t="n"/>
      <c r="C72" s="28" t="n"/>
      <c r="D72" s="28" t="n"/>
      <c r="E72" s="28" t="n"/>
      <c r="F72" s="28" t="n"/>
      <c r="G72" s="28" t="n"/>
      <c r="H72" s="28" t="n"/>
      <c r="I72" s="61" t="n"/>
      <c r="J72" s="62" t="n"/>
      <c r="K72" s="63" t="n"/>
      <c r="L72" s="32" t="n"/>
      <c r="M72" s="27" t="n"/>
      <c r="N72" s="68">
        <f>IF($A72="","",Assumptions!$B$5)</f>
        <v/>
      </c>
      <c r="O72" s="69">
        <f>IF($A72="","",Assumptions!$B$6)</f>
        <v/>
      </c>
      <c r="P72" s="70">
        <f>IF(OR($A72="",$H72=""),"",IFERROR(VLOOKUP($H72,Assumptions!$H$5:$I$10,2,FALSE),""))</f>
        <v/>
      </c>
      <c r="Q72" s="42">
        <f>IF(OR($A72="",$J72="",$N72=""),"",IFERROR($J72*$N72,""))</f>
        <v/>
      </c>
      <c r="R72" s="42">
        <f>IF(OR($A72="",$K72="",$O72=""),"",IFERROR($K72*$O72,""))</f>
        <v/>
      </c>
      <c r="S72" s="42">
        <f>IF(OR($A72="",$H72="",$I72="",$P72=""),"",IFERROR($I72*$P72,""))</f>
        <v/>
      </c>
      <c r="T72" s="42">
        <f>IF(OR($A72="",$L72=""),"",IFERROR(SUM($Q72:$S72),""))</f>
        <v/>
      </c>
      <c r="U72" s="42">
        <f>IF(OR($A72="",$L72="",$T72=""),"",IFERROR($L72-$T72,""))</f>
        <v/>
      </c>
      <c r="V72" s="71">
        <f>IF(OR($A72="",$L72="",$L72=0),"",IFERROR($U72/$L72,""))</f>
        <v/>
      </c>
      <c r="W72" s="44">
        <f>IF(COUNTA($A72:$M72)=0,"",IF($A72="","Check service date",IF(OR($B72="",$C72="",$D72="",$E72="",$F72="",$G72="",$M72=""),"Check required service details",IF($M72&lt;&gt;"Completed","Review status before profitability use",IF(OR($J72="",$K72="",$L72=""),"Check missing labor, mileage, or revenue",IF($J72&lt;=0,"Check service hours",IF($L72&lt;=0,"Check revenue amount",IF(OR(AND($H72="",$I72&lt;&gt;""),AND($H72&lt;&gt;"",$I72="")),"Check product details",IF(AND($H72&lt;&gt;"",$P72=""),"Check product cost setup",IF($K72&gt;Assumptions!$B$8,"Mileage above review threshold",IF($V72&lt;Assumptions!$B$7,"Margin below target",""))))))))))</f>
        <v/>
      </c>
    </row>
    <row r="73">
      <c r="A73" s="60" t="n"/>
      <c r="B73" s="27" t="n"/>
      <c r="C73" s="28" t="n"/>
      <c r="D73" s="28" t="n"/>
      <c r="E73" s="28" t="n"/>
      <c r="F73" s="28" t="n"/>
      <c r="G73" s="28" t="n"/>
      <c r="H73" s="28" t="n"/>
      <c r="I73" s="61" t="n"/>
      <c r="J73" s="62" t="n"/>
      <c r="K73" s="63" t="n"/>
      <c r="L73" s="32" t="n"/>
      <c r="M73" s="27" t="n"/>
      <c r="N73" s="64">
        <f>IF($A73="","",Assumptions!$B$5)</f>
        <v/>
      </c>
      <c r="O73" s="65">
        <f>IF($A73="","",Assumptions!$B$6)</f>
        <v/>
      </c>
      <c r="P73" s="66">
        <f>IF(OR($A73="",$H73=""),"",IFERROR(VLOOKUP($H73,Assumptions!$H$5:$I$10,2,FALSE),""))</f>
        <v/>
      </c>
      <c r="Q73" s="36">
        <f>IF(OR($A73="",$J73="",$N73=""),"",IFERROR($J73*$N73,""))</f>
        <v/>
      </c>
      <c r="R73" s="36">
        <f>IF(OR($A73="",$K73="",$O73=""),"",IFERROR($K73*$O73,""))</f>
        <v/>
      </c>
      <c r="S73" s="36">
        <f>IF(OR($A73="",$H73="",$I73="",$P73=""),"",IFERROR($I73*$P73,""))</f>
        <v/>
      </c>
      <c r="T73" s="36">
        <f>IF(OR($A73="",$L73=""),"",IFERROR(SUM($Q73:$S73),""))</f>
        <v/>
      </c>
      <c r="U73" s="36">
        <f>IF(OR($A73="",$L73="",$T73=""),"",IFERROR($L73-$T73,""))</f>
        <v/>
      </c>
      <c r="V73" s="67">
        <f>IF(OR($A73="",$L73="",$L73=0),"",IFERROR($U73/$L73,""))</f>
        <v/>
      </c>
      <c r="W73" s="38">
        <f>IF(COUNTA($A73:$M73)=0,"",IF($A73="","Check service date",IF(OR($B73="",$C73="",$D73="",$E73="",$F73="",$G73="",$M73=""),"Check required service details",IF($M73&lt;&gt;"Completed","Review status before profitability use",IF(OR($J73="",$K73="",$L73=""),"Check missing labor, mileage, or revenue",IF($J73&lt;=0,"Check service hours",IF($L73&lt;=0,"Check revenue amount",IF(OR(AND($H73="",$I73&lt;&gt;""),AND($H73&lt;&gt;"",$I73="")),"Check product details",IF(AND($H73&lt;&gt;"",$P73=""),"Check product cost setup",IF($K73&gt;Assumptions!$B$8,"Mileage above review threshold",IF($V73&lt;Assumptions!$B$7,"Margin below target",""))))))))))</f>
        <v/>
      </c>
    </row>
    <row r="74">
      <c r="A74" s="60" t="n"/>
      <c r="B74" s="27" t="n"/>
      <c r="C74" s="28" t="n"/>
      <c r="D74" s="28" t="n"/>
      <c r="E74" s="28" t="n"/>
      <c r="F74" s="28" t="n"/>
      <c r="G74" s="28" t="n"/>
      <c r="H74" s="28" t="n"/>
      <c r="I74" s="61" t="n"/>
      <c r="J74" s="62" t="n"/>
      <c r="K74" s="63" t="n"/>
      <c r="L74" s="32" t="n"/>
      <c r="M74" s="27" t="n"/>
      <c r="N74" s="68">
        <f>IF($A74="","",Assumptions!$B$5)</f>
        <v/>
      </c>
      <c r="O74" s="69">
        <f>IF($A74="","",Assumptions!$B$6)</f>
        <v/>
      </c>
      <c r="P74" s="70">
        <f>IF(OR($A74="",$H74=""),"",IFERROR(VLOOKUP($H74,Assumptions!$H$5:$I$10,2,FALSE),""))</f>
        <v/>
      </c>
      <c r="Q74" s="42">
        <f>IF(OR($A74="",$J74="",$N74=""),"",IFERROR($J74*$N74,""))</f>
        <v/>
      </c>
      <c r="R74" s="42">
        <f>IF(OR($A74="",$K74="",$O74=""),"",IFERROR($K74*$O74,""))</f>
        <v/>
      </c>
      <c r="S74" s="42">
        <f>IF(OR($A74="",$H74="",$I74="",$P74=""),"",IFERROR($I74*$P74,""))</f>
        <v/>
      </c>
      <c r="T74" s="42">
        <f>IF(OR($A74="",$L74=""),"",IFERROR(SUM($Q74:$S74),""))</f>
        <v/>
      </c>
      <c r="U74" s="42">
        <f>IF(OR($A74="",$L74="",$T74=""),"",IFERROR($L74-$T74,""))</f>
        <v/>
      </c>
      <c r="V74" s="71">
        <f>IF(OR($A74="",$L74="",$L74=0),"",IFERROR($U74/$L74,""))</f>
        <v/>
      </c>
      <c r="W74" s="44">
        <f>IF(COUNTA($A74:$M74)=0,"",IF($A74="","Check service date",IF(OR($B74="",$C74="",$D74="",$E74="",$F74="",$G74="",$M74=""),"Check required service details",IF($M74&lt;&gt;"Completed","Review status before profitability use",IF(OR($J74="",$K74="",$L74=""),"Check missing labor, mileage, or revenue",IF($J74&lt;=0,"Check service hours",IF($L74&lt;=0,"Check revenue amount",IF(OR(AND($H74="",$I74&lt;&gt;""),AND($H74&lt;&gt;"",$I74="")),"Check product details",IF(AND($H74&lt;&gt;"",$P74=""),"Check product cost setup",IF($K74&gt;Assumptions!$B$8,"Mileage above review threshold",IF($V74&lt;Assumptions!$B$7,"Margin below target",""))))))))))</f>
        <v/>
      </c>
    </row>
    <row r="75">
      <c r="A75" s="60" t="n"/>
      <c r="B75" s="27" t="n"/>
      <c r="C75" s="28" t="n"/>
      <c r="D75" s="28" t="n"/>
      <c r="E75" s="28" t="n"/>
      <c r="F75" s="28" t="n"/>
      <c r="G75" s="28" t="n"/>
      <c r="H75" s="28" t="n"/>
      <c r="I75" s="61" t="n"/>
      <c r="J75" s="62" t="n"/>
      <c r="K75" s="63" t="n"/>
      <c r="L75" s="32" t="n"/>
      <c r="M75" s="27" t="n"/>
      <c r="N75" s="64">
        <f>IF($A75="","",Assumptions!$B$5)</f>
        <v/>
      </c>
      <c r="O75" s="65">
        <f>IF($A75="","",Assumptions!$B$6)</f>
        <v/>
      </c>
      <c r="P75" s="66">
        <f>IF(OR($A75="",$H75=""),"",IFERROR(VLOOKUP($H75,Assumptions!$H$5:$I$10,2,FALSE),""))</f>
        <v/>
      </c>
      <c r="Q75" s="36">
        <f>IF(OR($A75="",$J75="",$N75=""),"",IFERROR($J75*$N75,""))</f>
        <v/>
      </c>
      <c r="R75" s="36">
        <f>IF(OR($A75="",$K75="",$O75=""),"",IFERROR($K75*$O75,""))</f>
        <v/>
      </c>
      <c r="S75" s="36">
        <f>IF(OR($A75="",$H75="",$I75="",$P75=""),"",IFERROR($I75*$P75,""))</f>
        <v/>
      </c>
      <c r="T75" s="36">
        <f>IF(OR($A75="",$L75=""),"",IFERROR(SUM($Q75:$S75),""))</f>
        <v/>
      </c>
      <c r="U75" s="36">
        <f>IF(OR($A75="",$L75="",$T75=""),"",IFERROR($L75-$T75,""))</f>
        <v/>
      </c>
      <c r="V75" s="67">
        <f>IF(OR($A75="",$L75="",$L75=0),"",IFERROR($U75/$L75,""))</f>
        <v/>
      </c>
      <c r="W75" s="38">
        <f>IF(COUNTA($A75:$M75)=0,"",IF($A75="","Check service date",IF(OR($B75="",$C75="",$D75="",$E75="",$F75="",$G75="",$M75=""),"Check required service details",IF($M75&lt;&gt;"Completed","Review status before profitability use",IF(OR($J75="",$K75="",$L75=""),"Check missing labor, mileage, or revenue",IF($J75&lt;=0,"Check service hours",IF($L75&lt;=0,"Check revenue amount",IF(OR(AND($H75="",$I75&lt;&gt;""),AND($H75&lt;&gt;"",$I75="")),"Check product details",IF(AND($H75&lt;&gt;"",$P75=""),"Check product cost setup",IF($K75&gt;Assumptions!$B$8,"Mileage above review threshold",IF($V75&lt;Assumptions!$B$7,"Margin below target",""))))))))))</f>
        <v/>
      </c>
    </row>
    <row r="76">
      <c r="A76" s="60" t="n"/>
      <c r="B76" s="27" t="n"/>
      <c r="C76" s="28" t="n"/>
      <c r="D76" s="28" t="n"/>
      <c r="E76" s="28" t="n"/>
      <c r="F76" s="28" t="n"/>
      <c r="G76" s="28" t="n"/>
      <c r="H76" s="28" t="n"/>
      <c r="I76" s="61" t="n"/>
      <c r="J76" s="62" t="n"/>
      <c r="K76" s="63" t="n"/>
      <c r="L76" s="32" t="n"/>
      <c r="M76" s="27" t="n"/>
      <c r="N76" s="68">
        <f>IF($A76="","",Assumptions!$B$5)</f>
        <v/>
      </c>
      <c r="O76" s="69">
        <f>IF($A76="","",Assumptions!$B$6)</f>
        <v/>
      </c>
      <c r="P76" s="70">
        <f>IF(OR($A76="",$H76=""),"",IFERROR(VLOOKUP($H76,Assumptions!$H$5:$I$10,2,FALSE),""))</f>
        <v/>
      </c>
      <c r="Q76" s="42">
        <f>IF(OR($A76="",$J76="",$N76=""),"",IFERROR($J76*$N76,""))</f>
        <v/>
      </c>
      <c r="R76" s="42">
        <f>IF(OR($A76="",$K76="",$O76=""),"",IFERROR($K76*$O76,""))</f>
        <v/>
      </c>
      <c r="S76" s="42">
        <f>IF(OR($A76="",$H76="",$I76="",$P76=""),"",IFERROR($I76*$P76,""))</f>
        <v/>
      </c>
      <c r="T76" s="42">
        <f>IF(OR($A76="",$L76=""),"",IFERROR(SUM($Q76:$S76),""))</f>
        <v/>
      </c>
      <c r="U76" s="42">
        <f>IF(OR($A76="",$L76="",$T76=""),"",IFERROR($L76-$T76,""))</f>
        <v/>
      </c>
      <c r="V76" s="71">
        <f>IF(OR($A76="",$L76="",$L76=0),"",IFERROR($U76/$L76,""))</f>
        <v/>
      </c>
      <c r="W76" s="44">
        <f>IF(COUNTA($A76:$M76)=0,"",IF($A76="","Check service date",IF(OR($B76="",$C76="",$D76="",$E76="",$F76="",$G76="",$M76=""),"Check required service details",IF($M76&lt;&gt;"Completed","Review status before profitability use",IF(OR($J76="",$K76="",$L76=""),"Check missing labor, mileage, or revenue",IF($J76&lt;=0,"Check service hours",IF($L76&lt;=0,"Check revenue amount",IF(OR(AND($H76="",$I76&lt;&gt;""),AND($H76&lt;&gt;"",$I76="")),"Check product details",IF(AND($H76&lt;&gt;"",$P76=""),"Check product cost setup",IF($K76&gt;Assumptions!$B$8,"Mileage above review threshold",IF($V76&lt;Assumptions!$B$7,"Margin below target",""))))))))))</f>
        <v/>
      </c>
    </row>
    <row r="77">
      <c r="A77" s="60" t="n"/>
      <c r="B77" s="27" t="n"/>
      <c r="C77" s="28" t="n"/>
      <c r="D77" s="28" t="n"/>
      <c r="E77" s="28" t="n"/>
      <c r="F77" s="28" t="n"/>
      <c r="G77" s="28" t="n"/>
      <c r="H77" s="28" t="n"/>
      <c r="I77" s="61" t="n"/>
      <c r="J77" s="62" t="n"/>
      <c r="K77" s="63" t="n"/>
      <c r="L77" s="32" t="n"/>
      <c r="M77" s="27" t="n"/>
      <c r="N77" s="64">
        <f>IF($A77="","",Assumptions!$B$5)</f>
        <v/>
      </c>
      <c r="O77" s="65">
        <f>IF($A77="","",Assumptions!$B$6)</f>
        <v/>
      </c>
      <c r="P77" s="66">
        <f>IF(OR($A77="",$H77=""),"",IFERROR(VLOOKUP($H77,Assumptions!$H$5:$I$10,2,FALSE),""))</f>
        <v/>
      </c>
      <c r="Q77" s="36">
        <f>IF(OR($A77="",$J77="",$N77=""),"",IFERROR($J77*$N77,""))</f>
        <v/>
      </c>
      <c r="R77" s="36">
        <f>IF(OR($A77="",$K77="",$O77=""),"",IFERROR($K77*$O77,""))</f>
        <v/>
      </c>
      <c r="S77" s="36">
        <f>IF(OR($A77="",$H77="",$I77="",$P77=""),"",IFERROR($I77*$P77,""))</f>
        <v/>
      </c>
      <c r="T77" s="36">
        <f>IF(OR($A77="",$L77=""),"",IFERROR(SUM($Q77:$S77),""))</f>
        <v/>
      </c>
      <c r="U77" s="36">
        <f>IF(OR($A77="",$L77="",$T77=""),"",IFERROR($L77-$T77,""))</f>
        <v/>
      </c>
      <c r="V77" s="67">
        <f>IF(OR($A77="",$L77="",$L77=0),"",IFERROR($U77/$L77,""))</f>
        <v/>
      </c>
      <c r="W77" s="38">
        <f>IF(COUNTA($A77:$M77)=0,"",IF($A77="","Check service date",IF(OR($B77="",$C77="",$D77="",$E77="",$F77="",$G77="",$M77=""),"Check required service details",IF($M77&lt;&gt;"Completed","Review status before profitability use",IF(OR($J77="",$K77="",$L77=""),"Check missing labor, mileage, or revenue",IF($J77&lt;=0,"Check service hours",IF($L77&lt;=0,"Check revenue amount",IF(OR(AND($H77="",$I77&lt;&gt;""),AND($H77&lt;&gt;"",$I77="")),"Check product details",IF(AND($H77&lt;&gt;"",$P77=""),"Check product cost setup",IF($K77&gt;Assumptions!$B$8,"Mileage above review threshold",IF($V77&lt;Assumptions!$B$7,"Margin below target",""))))))))))</f>
        <v/>
      </c>
    </row>
    <row r="78">
      <c r="A78" s="60" t="n"/>
      <c r="B78" s="27" t="n"/>
      <c r="C78" s="28" t="n"/>
      <c r="D78" s="28" t="n"/>
      <c r="E78" s="28" t="n"/>
      <c r="F78" s="28" t="n"/>
      <c r="G78" s="28" t="n"/>
      <c r="H78" s="28" t="n"/>
      <c r="I78" s="61" t="n"/>
      <c r="J78" s="62" t="n"/>
      <c r="K78" s="63" t="n"/>
      <c r="L78" s="32" t="n"/>
      <c r="M78" s="27" t="n"/>
      <c r="N78" s="68">
        <f>IF($A78="","",Assumptions!$B$5)</f>
        <v/>
      </c>
      <c r="O78" s="69">
        <f>IF($A78="","",Assumptions!$B$6)</f>
        <v/>
      </c>
      <c r="P78" s="70">
        <f>IF(OR($A78="",$H78=""),"",IFERROR(VLOOKUP($H78,Assumptions!$H$5:$I$10,2,FALSE),""))</f>
        <v/>
      </c>
      <c r="Q78" s="42">
        <f>IF(OR($A78="",$J78="",$N78=""),"",IFERROR($J78*$N78,""))</f>
        <v/>
      </c>
      <c r="R78" s="42">
        <f>IF(OR($A78="",$K78="",$O78=""),"",IFERROR($K78*$O78,""))</f>
        <v/>
      </c>
      <c r="S78" s="42">
        <f>IF(OR($A78="",$H78="",$I78="",$P78=""),"",IFERROR($I78*$P78,""))</f>
        <v/>
      </c>
      <c r="T78" s="42">
        <f>IF(OR($A78="",$L78=""),"",IFERROR(SUM($Q78:$S78),""))</f>
        <v/>
      </c>
      <c r="U78" s="42">
        <f>IF(OR($A78="",$L78="",$T78=""),"",IFERROR($L78-$T78,""))</f>
        <v/>
      </c>
      <c r="V78" s="71">
        <f>IF(OR($A78="",$L78="",$L78=0),"",IFERROR($U78/$L78,""))</f>
        <v/>
      </c>
      <c r="W78" s="44">
        <f>IF(COUNTA($A78:$M78)=0,"",IF($A78="","Check service date",IF(OR($B78="",$C78="",$D78="",$E78="",$F78="",$G78="",$M78=""),"Check required service details",IF($M78&lt;&gt;"Completed","Review status before profitability use",IF(OR($J78="",$K78="",$L78=""),"Check missing labor, mileage, or revenue",IF($J78&lt;=0,"Check service hours",IF($L78&lt;=0,"Check revenue amount",IF(OR(AND($H78="",$I78&lt;&gt;""),AND($H78&lt;&gt;"",$I78="")),"Check product details",IF(AND($H78&lt;&gt;"",$P78=""),"Check product cost setup",IF($K78&gt;Assumptions!$B$8,"Mileage above review threshold",IF($V78&lt;Assumptions!$B$7,"Margin below target",""))))))))))</f>
        <v/>
      </c>
    </row>
    <row r="79">
      <c r="A79" s="60" t="n"/>
      <c r="B79" s="27" t="n"/>
      <c r="C79" s="28" t="n"/>
      <c r="D79" s="28" t="n"/>
      <c r="E79" s="28" t="n"/>
      <c r="F79" s="28" t="n"/>
      <c r="G79" s="28" t="n"/>
      <c r="H79" s="28" t="n"/>
      <c r="I79" s="61" t="n"/>
      <c r="J79" s="62" t="n"/>
      <c r="K79" s="63" t="n"/>
      <c r="L79" s="32" t="n"/>
      <c r="M79" s="27" t="n"/>
      <c r="N79" s="64">
        <f>IF($A79="","",Assumptions!$B$5)</f>
        <v/>
      </c>
      <c r="O79" s="65">
        <f>IF($A79="","",Assumptions!$B$6)</f>
        <v/>
      </c>
      <c r="P79" s="66">
        <f>IF(OR($A79="",$H79=""),"",IFERROR(VLOOKUP($H79,Assumptions!$H$5:$I$10,2,FALSE),""))</f>
        <v/>
      </c>
      <c r="Q79" s="36">
        <f>IF(OR($A79="",$J79="",$N79=""),"",IFERROR($J79*$N79,""))</f>
        <v/>
      </c>
      <c r="R79" s="36">
        <f>IF(OR($A79="",$K79="",$O79=""),"",IFERROR($K79*$O79,""))</f>
        <v/>
      </c>
      <c r="S79" s="36">
        <f>IF(OR($A79="",$H79="",$I79="",$P79=""),"",IFERROR($I79*$P79,""))</f>
        <v/>
      </c>
      <c r="T79" s="36">
        <f>IF(OR($A79="",$L79=""),"",IFERROR(SUM($Q79:$S79),""))</f>
        <v/>
      </c>
      <c r="U79" s="36">
        <f>IF(OR($A79="",$L79="",$T79=""),"",IFERROR($L79-$T79,""))</f>
        <v/>
      </c>
      <c r="V79" s="67">
        <f>IF(OR($A79="",$L79="",$L79=0),"",IFERROR($U79/$L79,""))</f>
        <v/>
      </c>
      <c r="W79" s="38">
        <f>IF(COUNTA($A79:$M79)=0,"",IF($A79="","Check service date",IF(OR($B79="",$C79="",$D79="",$E79="",$F79="",$G79="",$M79=""),"Check required service details",IF($M79&lt;&gt;"Completed","Review status before profitability use",IF(OR($J79="",$K79="",$L79=""),"Check missing labor, mileage, or revenue",IF($J79&lt;=0,"Check service hours",IF($L79&lt;=0,"Check revenue amount",IF(OR(AND($H79="",$I79&lt;&gt;""),AND($H79&lt;&gt;"",$I79="")),"Check product details",IF(AND($H79&lt;&gt;"",$P79=""),"Check product cost setup",IF($K79&gt;Assumptions!$B$8,"Mileage above review threshold",IF($V79&lt;Assumptions!$B$7,"Margin below target",""))))))))))</f>
        <v/>
      </c>
    </row>
    <row r="80">
      <c r="A80" s="60" t="n"/>
      <c r="B80" s="27" t="n"/>
      <c r="C80" s="28" t="n"/>
      <c r="D80" s="28" t="n"/>
      <c r="E80" s="28" t="n"/>
      <c r="F80" s="28" t="n"/>
      <c r="G80" s="28" t="n"/>
      <c r="H80" s="28" t="n"/>
      <c r="I80" s="61" t="n"/>
      <c r="J80" s="62" t="n"/>
      <c r="K80" s="63" t="n"/>
      <c r="L80" s="32" t="n"/>
      <c r="M80" s="27" t="n"/>
      <c r="N80" s="68">
        <f>IF($A80="","",Assumptions!$B$5)</f>
        <v/>
      </c>
      <c r="O80" s="69">
        <f>IF($A80="","",Assumptions!$B$6)</f>
        <v/>
      </c>
      <c r="P80" s="70">
        <f>IF(OR($A80="",$H80=""),"",IFERROR(VLOOKUP($H80,Assumptions!$H$5:$I$10,2,FALSE),""))</f>
        <v/>
      </c>
      <c r="Q80" s="42">
        <f>IF(OR($A80="",$J80="",$N80=""),"",IFERROR($J80*$N80,""))</f>
        <v/>
      </c>
      <c r="R80" s="42">
        <f>IF(OR($A80="",$K80="",$O80=""),"",IFERROR($K80*$O80,""))</f>
        <v/>
      </c>
      <c r="S80" s="42">
        <f>IF(OR($A80="",$H80="",$I80="",$P80=""),"",IFERROR($I80*$P80,""))</f>
        <v/>
      </c>
      <c r="T80" s="42">
        <f>IF(OR($A80="",$L80=""),"",IFERROR(SUM($Q80:$S80),""))</f>
        <v/>
      </c>
      <c r="U80" s="42">
        <f>IF(OR($A80="",$L80="",$T80=""),"",IFERROR($L80-$T80,""))</f>
        <v/>
      </c>
      <c r="V80" s="71">
        <f>IF(OR($A80="",$L80="",$L80=0),"",IFERROR($U80/$L80,""))</f>
        <v/>
      </c>
      <c r="W80" s="44">
        <f>IF(COUNTA($A80:$M80)=0,"",IF($A80="","Check service date",IF(OR($B80="",$C80="",$D80="",$E80="",$F80="",$G80="",$M80=""),"Check required service details",IF($M80&lt;&gt;"Completed","Review status before profitability use",IF(OR($J80="",$K80="",$L80=""),"Check missing labor, mileage, or revenue",IF($J80&lt;=0,"Check service hours",IF($L80&lt;=0,"Check revenue amount",IF(OR(AND($H80="",$I80&lt;&gt;""),AND($H80&lt;&gt;"",$I80="")),"Check product details",IF(AND($H80&lt;&gt;"",$P80=""),"Check product cost setup",IF($K80&gt;Assumptions!$B$8,"Mileage above review threshold",IF($V80&lt;Assumptions!$B$7,"Margin below target",""))))))))))</f>
        <v/>
      </c>
    </row>
    <row r="81">
      <c r="A81" s="60" t="n"/>
      <c r="B81" s="27" t="n"/>
      <c r="C81" s="28" t="n"/>
      <c r="D81" s="28" t="n"/>
      <c r="E81" s="28" t="n"/>
      <c r="F81" s="28" t="n"/>
      <c r="G81" s="28" t="n"/>
      <c r="H81" s="28" t="n"/>
      <c r="I81" s="61" t="n"/>
      <c r="J81" s="62" t="n"/>
      <c r="K81" s="63" t="n"/>
      <c r="L81" s="32" t="n"/>
      <c r="M81" s="27" t="n"/>
      <c r="N81" s="64">
        <f>IF($A81="","",Assumptions!$B$5)</f>
        <v/>
      </c>
      <c r="O81" s="65">
        <f>IF($A81="","",Assumptions!$B$6)</f>
        <v/>
      </c>
      <c r="P81" s="66">
        <f>IF(OR($A81="",$H81=""),"",IFERROR(VLOOKUP($H81,Assumptions!$H$5:$I$10,2,FALSE),""))</f>
        <v/>
      </c>
      <c r="Q81" s="36">
        <f>IF(OR($A81="",$J81="",$N81=""),"",IFERROR($J81*$N81,""))</f>
        <v/>
      </c>
      <c r="R81" s="36">
        <f>IF(OR($A81="",$K81="",$O81=""),"",IFERROR($K81*$O81,""))</f>
        <v/>
      </c>
      <c r="S81" s="36">
        <f>IF(OR($A81="",$H81="",$I81="",$P81=""),"",IFERROR($I81*$P81,""))</f>
        <v/>
      </c>
      <c r="T81" s="36">
        <f>IF(OR($A81="",$L81=""),"",IFERROR(SUM($Q81:$S81),""))</f>
        <v/>
      </c>
      <c r="U81" s="36">
        <f>IF(OR($A81="",$L81="",$T81=""),"",IFERROR($L81-$T81,""))</f>
        <v/>
      </c>
      <c r="V81" s="67">
        <f>IF(OR($A81="",$L81="",$L81=0),"",IFERROR($U81/$L81,""))</f>
        <v/>
      </c>
      <c r="W81" s="38">
        <f>IF(COUNTA($A81:$M81)=0,"",IF($A81="","Check service date",IF(OR($B81="",$C81="",$D81="",$E81="",$F81="",$G81="",$M81=""),"Check required service details",IF($M81&lt;&gt;"Completed","Review status before profitability use",IF(OR($J81="",$K81="",$L81=""),"Check missing labor, mileage, or revenue",IF($J81&lt;=0,"Check service hours",IF($L81&lt;=0,"Check revenue amount",IF(OR(AND($H81="",$I81&lt;&gt;""),AND($H81&lt;&gt;"",$I81="")),"Check product details",IF(AND($H81&lt;&gt;"",$P81=""),"Check product cost setup",IF($K81&gt;Assumptions!$B$8,"Mileage above review threshold",IF($V81&lt;Assumptions!$B$7,"Margin below target",""))))))))))</f>
        <v/>
      </c>
    </row>
    <row r="82">
      <c r="A82" s="60" t="n"/>
      <c r="B82" s="27" t="n"/>
      <c r="C82" s="28" t="n"/>
      <c r="D82" s="28" t="n"/>
      <c r="E82" s="28" t="n"/>
      <c r="F82" s="28" t="n"/>
      <c r="G82" s="28" t="n"/>
      <c r="H82" s="28" t="n"/>
      <c r="I82" s="61" t="n"/>
      <c r="J82" s="62" t="n"/>
      <c r="K82" s="63" t="n"/>
      <c r="L82" s="32" t="n"/>
      <c r="M82" s="27" t="n"/>
      <c r="N82" s="68">
        <f>IF($A82="","",Assumptions!$B$5)</f>
        <v/>
      </c>
      <c r="O82" s="69">
        <f>IF($A82="","",Assumptions!$B$6)</f>
        <v/>
      </c>
      <c r="P82" s="70">
        <f>IF(OR($A82="",$H82=""),"",IFERROR(VLOOKUP($H82,Assumptions!$H$5:$I$10,2,FALSE),""))</f>
        <v/>
      </c>
      <c r="Q82" s="42">
        <f>IF(OR($A82="",$J82="",$N82=""),"",IFERROR($J82*$N82,""))</f>
        <v/>
      </c>
      <c r="R82" s="42">
        <f>IF(OR($A82="",$K82="",$O82=""),"",IFERROR($K82*$O82,""))</f>
        <v/>
      </c>
      <c r="S82" s="42">
        <f>IF(OR($A82="",$H82="",$I82="",$P82=""),"",IFERROR($I82*$P82,""))</f>
        <v/>
      </c>
      <c r="T82" s="42">
        <f>IF(OR($A82="",$L82=""),"",IFERROR(SUM($Q82:$S82),""))</f>
        <v/>
      </c>
      <c r="U82" s="42">
        <f>IF(OR($A82="",$L82="",$T82=""),"",IFERROR($L82-$T82,""))</f>
        <v/>
      </c>
      <c r="V82" s="71">
        <f>IF(OR($A82="",$L82="",$L82=0),"",IFERROR($U82/$L82,""))</f>
        <v/>
      </c>
      <c r="W82" s="44">
        <f>IF(COUNTA($A82:$M82)=0,"",IF($A82="","Check service date",IF(OR($B82="",$C82="",$D82="",$E82="",$F82="",$G82="",$M82=""),"Check required service details",IF($M82&lt;&gt;"Completed","Review status before profitability use",IF(OR($J82="",$K82="",$L82=""),"Check missing labor, mileage, or revenue",IF($J82&lt;=0,"Check service hours",IF($L82&lt;=0,"Check revenue amount",IF(OR(AND($H82="",$I82&lt;&gt;""),AND($H82&lt;&gt;"",$I82="")),"Check product details",IF(AND($H82&lt;&gt;"",$P82=""),"Check product cost setup",IF($K82&gt;Assumptions!$B$8,"Mileage above review threshold",IF($V82&lt;Assumptions!$B$7,"Margin below target",""))))))))))</f>
        <v/>
      </c>
    </row>
    <row r="83">
      <c r="A83" s="60" t="n"/>
      <c r="B83" s="27" t="n"/>
      <c r="C83" s="28" t="n"/>
      <c r="D83" s="28" t="n"/>
      <c r="E83" s="28" t="n"/>
      <c r="F83" s="28" t="n"/>
      <c r="G83" s="28" t="n"/>
      <c r="H83" s="28" t="n"/>
      <c r="I83" s="61" t="n"/>
      <c r="J83" s="62" t="n"/>
      <c r="K83" s="63" t="n"/>
      <c r="L83" s="32" t="n"/>
      <c r="M83" s="27" t="n"/>
      <c r="N83" s="64">
        <f>IF($A83="","",Assumptions!$B$5)</f>
        <v/>
      </c>
      <c r="O83" s="65">
        <f>IF($A83="","",Assumptions!$B$6)</f>
        <v/>
      </c>
      <c r="P83" s="66">
        <f>IF(OR($A83="",$H83=""),"",IFERROR(VLOOKUP($H83,Assumptions!$H$5:$I$10,2,FALSE),""))</f>
        <v/>
      </c>
      <c r="Q83" s="36">
        <f>IF(OR($A83="",$J83="",$N83=""),"",IFERROR($J83*$N83,""))</f>
        <v/>
      </c>
      <c r="R83" s="36">
        <f>IF(OR($A83="",$K83="",$O83=""),"",IFERROR($K83*$O83,""))</f>
        <v/>
      </c>
      <c r="S83" s="36">
        <f>IF(OR($A83="",$H83="",$I83="",$P83=""),"",IFERROR($I83*$P83,""))</f>
        <v/>
      </c>
      <c r="T83" s="36">
        <f>IF(OR($A83="",$L83=""),"",IFERROR(SUM($Q83:$S83),""))</f>
        <v/>
      </c>
      <c r="U83" s="36">
        <f>IF(OR($A83="",$L83="",$T83=""),"",IFERROR($L83-$T83,""))</f>
        <v/>
      </c>
      <c r="V83" s="67">
        <f>IF(OR($A83="",$L83="",$L83=0),"",IFERROR($U83/$L83,""))</f>
        <v/>
      </c>
      <c r="W83" s="38">
        <f>IF(COUNTA($A83:$M83)=0,"",IF($A83="","Check service date",IF(OR($B83="",$C83="",$D83="",$E83="",$F83="",$G83="",$M83=""),"Check required service details",IF($M83&lt;&gt;"Completed","Review status before profitability use",IF(OR($J83="",$K83="",$L83=""),"Check missing labor, mileage, or revenue",IF($J83&lt;=0,"Check service hours",IF($L83&lt;=0,"Check revenue amount",IF(OR(AND($H83="",$I83&lt;&gt;""),AND($H83&lt;&gt;"",$I83="")),"Check product details",IF(AND($H83&lt;&gt;"",$P83=""),"Check product cost setup",IF($K83&gt;Assumptions!$B$8,"Mileage above review threshold",IF($V83&lt;Assumptions!$B$7,"Margin below target",""))))))))))</f>
        <v/>
      </c>
    </row>
    <row r="84">
      <c r="A84" s="60" t="n"/>
      <c r="B84" s="27" t="n"/>
      <c r="C84" s="28" t="n"/>
      <c r="D84" s="28" t="n"/>
      <c r="E84" s="28" t="n"/>
      <c r="F84" s="28" t="n"/>
      <c r="G84" s="28" t="n"/>
      <c r="H84" s="28" t="n"/>
      <c r="I84" s="61" t="n"/>
      <c r="J84" s="62" t="n"/>
      <c r="K84" s="63" t="n"/>
      <c r="L84" s="32" t="n"/>
      <c r="M84" s="27" t="n"/>
      <c r="N84" s="68">
        <f>IF($A84="","",Assumptions!$B$5)</f>
        <v/>
      </c>
      <c r="O84" s="69">
        <f>IF($A84="","",Assumptions!$B$6)</f>
        <v/>
      </c>
      <c r="P84" s="70">
        <f>IF(OR($A84="",$H84=""),"",IFERROR(VLOOKUP($H84,Assumptions!$H$5:$I$10,2,FALSE),""))</f>
        <v/>
      </c>
      <c r="Q84" s="42">
        <f>IF(OR($A84="",$J84="",$N84=""),"",IFERROR($J84*$N84,""))</f>
        <v/>
      </c>
      <c r="R84" s="42">
        <f>IF(OR($A84="",$K84="",$O84=""),"",IFERROR($K84*$O84,""))</f>
        <v/>
      </c>
      <c r="S84" s="42">
        <f>IF(OR($A84="",$H84="",$I84="",$P84=""),"",IFERROR($I84*$P84,""))</f>
        <v/>
      </c>
      <c r="T84" s="42">
        <f>IF(OR($A84="",$L84=""),"",IFERROR(SUM($Q84:$S84),""))</f>
        <v/>
      </c>
      <c r="U84" s="42">
        <f>IF(OR($A84="",$L84="",$T84=""),"",IFERROR($L84-$T84,""))</f>
        <v/>
      </c>
      <c r="V84" s="71">
        <f>IF(OR($A84="",$L84="",$L84=0),"",IFERROR($U84/$L84,""))</f>
        <v/>
      </c>
      <c r="W84" s="44">
        <f>IF(COUNTA($A84:$M84)=0,"",IF($A84="","Check service date",IF(OR($B84="",$C84="",$D84="",$E84="",$F84="",$G84="",$M84=""),"Check required service details",IF($M84&lt;&gt;"Completed","Review status before profitability use",IF(OR($J84="",$K84="",$L84=""),"Check missing labor, mileage, or revenue",IF($J84&lt;=0,"Check service hours",IF($L84&lt;=0,"Check revenue amount",IF(OR(AND($H84="",$I84&lt;&gt;""),AND($H84&lt;&gt;"",$I84="")),"Check product details",IF(AND($H84&lt;&gt;"",$P84=""),"Check product cost setup",IF($K84&gt;Assumptions!$B$8,"Mileage above review threshold",IF($V84&lt;Assumptions!$B$7,"Margin below target",""))))))))))</f>
        <v/>
      </c>
    </row>
    <row r="85">
      <c r="A85" s="60" t="n"/>
      <c r="B85" s="27" t="n"/>
      <c r="C85" s="28" t="n"/>
      <c r="D85" s="28" t="n"/>
      <c r="E85" s="28" t="n"/>
      <c r="F85" s="28" t="n"/>
      <c r="G85" s="28" t="n"/>
      <c r="H85" s="28" t="n"/>
      <c r="I85" s="61" t="n"/>
      <c r="J85" s="62" t="n"/>
      <c r="K85" s="63" t="n"/>
      <c r="L85" s="32" t="n"/>
      <c r="M85" s="27" t="n"/>
      <c r="N85" s="64">
        <f>IF($A85="","",Assumptions!$B$5)</f>
        <v/>
      </c>
      <c r="O85" s="65">
        <f>IF($A85="","",Assumptions!$B$6)</f>
        <v/>
      </c>
      <c r="P85" s="66">
        <f>IF(OR($A85="",$H85=""),"",IFERROR(VLOOKUP($H85,Assumptions!$H$5:$I$10,2,FALSE),""))</f>
        <v/>
      </c>
      <c r="Q85" s="36">
        <f>IF(OR($A85="",$J85="",$N85=""),"",IFERROR($J85*$N85,""))</f>
        <v/>
      </c>
      <c r="R85" s="36">
        <f>IF(OR($A85="",$K85="",$O85=""),"",IFERROR($K85*$O85,""))</f>
        <v/>
      </c>
      <c r="S85" s="36">
        <f>IF(OR($A85="",$H85="",$I85="",$P85=""),"",IFERROR($I85*$P85,""))</f>
        <v/>
      </c>
      <c r="T85" s="36">
        <f>IF(OR($A85="",$L85=""),"",IFERROR(SUM($Q85:$S85),""))</f>
        <v/>
      </c>
      <c r="U85" s="36">
        <f>IF(OR($A85="",$L85="",$T85=""),"",IFERROR($L85-$T85,""))</f>
        <v/>
      </c>
      <c r="V85" s="67">
        <f>IF(OR($A85="",$L85="",$L85=0),"",IFERROR($U85/$L85,""))</f>
        <v/>
      </c>
      <c r="W85" s="38">
        <f>IF(COUNTA($A85:$M85)=0,"",IF($A85="","Check service date",IF(OR($B85="",$C85="",$D85="",$E85="",$F85="",$G85="",$M85=""),"Check required service details",IF($M85&lt;&gt;"Completed","Review status before profitability use",IF(OR($J85="",$K85="",$L85=""),"Check missing labor, mileage, or revenue",IF($J85&lt;=0,"Check service hours",IF($L85&lt;=0,"Check revenue amount",IF(OR(AND($H85="",$I85&lt;&gt;""),AND($H85&lt;&gt;"",$I85="")),"Check product details",IF(AND($H85&lt;&gt;"",$P85=""),"Check product cost setup",IF($K85&gt;Assumptions!$B$8,"Mileage above review threshold",IF($V85&lt;Assumptions!$B$7,"Margin below target",""))))))))))</f>
        <v/>
      </c>
    </row>
    <row r="86">
      <c r="A86" s="60" t="n"/>
      <c r="B86" s="27" t="n"/>
      <c r="C86" s="28" t="n"/>
      <c r="D86" s="28" t="n"/>
      <c r="E86" s="28" t="n"/>
      <c r="F86" s="28" t="n"/>
      <c r="G86" s="28" t="n"/>
      <c r="H86" s="28" t="n"/>
      <c r="I86" s="61" t="n"/>
      <c r="J86" s="62" t="n"/>
      <c r="K86" s="63" t="n"/>
      <c r="L86" s="32" t="n"/>
      <c r="M86" s="27" t="n"/>
      <c r="N86" s="68">
        <f>IF($A86="","",Assumptions!$B$5)</f>
        <v/>
      </c>
      <c r="O86" s="69">
        <f>IF($A86="","",Assumptions!$B$6)</f>
        <v/>
      </c>
      <c r="P86" s="70">
        <f>IF(OR($A86="",$H86=""),"",IFERROR(VLOOKUP($H86,Assumptions!$H$5:$I$10,2,FALSE),""))</f>
        <v/>
      </c>
      <c r="Q86" s="42">
        <f>IF(OR($A86="",$J86="",$N86=""),"",IFERROR($J86*$N86,""))</f>
        <v/>
      </c>
      <c r="R86" s="42">
        <f>IF(OR($A86="",$K86="",$O86=""),"",IFERROR($K86*$O86,""))</f>
        <v/>
      </c>
      <c r="S86" s="42">
        <f>IF(OR($A86="",$H86="",$I86="",$P86=""),"",IFERROR($I86*$P86,""))</f>
        <v/>
      </c>
      <c r="T86" s="42">
        <f>IF(OR($A86="",$L86=""),"",IFERROR(SUM($Q86:$S86),""))</f>
        <v/>
      </c>
      <c r="U86" s="42">
        <f>IF(OR($A86="",$L86="",$T86=""),"",IFERROR($L86-$T86,""))</f>
        <v/>
      </c>
      <c r="V86" s="71">
        <f>IF(OR($A86="",$L86="",$L86=0),"",IFERROR($U86/$L86,""))</f>
        <v/>
      </c>
      <c r="W86" s="44">
        <f>IF(COUNTA($A86:$M86)=0,"",IF($A86="","Check service date",IF(OR($B86="",$C86="",$D86="",$E86="",$F86="",$G86="",$M86=""),"Check required service details",IF($M86&lt;&gt;"Completed","Review status before profitability use",IF(OR($J86="",$K86="",$L86=""),"Check missing labor, mileage, or revenue",IF($J86&lt;=0,"Check service hours",IF($L86&lt;=0,"Check revenue amount",IF(OR(AND($H86="",$I86&lt;&gt;""),AND($H86&lt;&gt;"",$I86="")),"Check product details",IF(AND($H86&lt;&gt;"",$P86=""),"Check product cost setup",IF($K86&gt;Assumptions!$B$8,"Mileage above review threshold",IF($V86&lt;Assumptions!$B$7,"Margin below target",""))))))))))</f>
        <v/>
      </c>
    </row>
    <row r="87">
      <c r="A87" s="60" t="n"/>
      <c r="B87" s="27" t="n"/>
      <c r="C87" s="28" t="n"/>
      <c r="D87" s="28" t="n"/>
      <c r="E87" s="28" t="n"/>
      <c r="F87" s="28" t="n"/>
      <c r="G87" s="28" t="n"/>
      <c r="H87" s="28" t="n"/>
      <c r="I87" s="61" t="n"/>
      <c r="J87" s="62" t="n"/>
      <c r="K87" s="63" t="n"/>
      <c r="L87" s="32" t="n"/>
      <c r="M87" s="27" t="n"/>
      <c r="N87" s="64">
        <f>IF($A87="","",Assumptions!$B$5)</f>
        <v/>
      </c>
      <c r="O87" s="65">
        <f>IF($A87="","",Assumptions!$B$6)</f>
        <v/>
      </c>
      <c r="P87" s="66">
        <f>IF(OR($A87="",$H87=""),"",IFERROR(VLOOKUP($H87,Assumptions!$H$5:$I$10,2,FALSE),""))</f>
        <v/>
      </c>
      <c r="Q87" s="36">
        <f>IF(OR($A87="",$J87="",$N87=""),"",IFERROR($J87*$N87,""))</f>
        <v/>
      </c>
      <c r="R87" s="36">
        <f>IF(OR($A87="",$K87="",$O87=""),"",IFERROR($K87*$O87,""))</f>
        <v/>
      </c>
      <c r="S87" s="36">
        <f>IF(OR($A87="",$H87="",$I87="",$P87=""),"",IFERROR($I87*$P87,""))</f>
        <v/>
      </c>
      <c r="T87" s="36">
        <f>IF(OR($A87="",$L87=""),"",IFERROR(SUM($Q87:$S87),""))</f>
        <v/>
      </c>
      <c r="U87" s="36">
        <f>IF(OR($A87="",$L87="",$T87=""),"",IFERROR($L87-$T87,""))</f>
        <v/>
      </c>
      <c r="V87" s="67">
        <f>IF(OR($A87="",$L87="",$L87=0),"",IFERROR($U87/$L87,""))</f>
        <v/>
      </c>
      <c r="W87" s="38">
        <f>IF(COUNTA($A87:$M87)=0,"",IF($A87="","Check service date",IF(OR($B87="",$C87="",$D87="",$E87="",$F87="",$G87="",$M87=""),"Check required service details",IF($M87&lt;&gt;"Completed","Review status before profitability use",IF(OR($J87="",$K87="",$L87=""),"Check missing labor, mileage, or revenue",IF($J87&lt;=0,"Check service hours",IF($L87&lt;=0,"Check revenue amount",IF(OR(AND($H87="",$I87&lt;&gt;""),AND($H87&lt;&gt;"",$I87="")),"Check product details",IF(AND($H87&lt;&gt;"",$P87=""),"Check product cost setup",IF($K87&gt;Assumptions!$B$8,"Mileage above review threshold",IF($V87&lt;Assumptions!$B$7,"Margin below target",""))))))))))</f>
        <v/>
      </c>
    </row>
    <row r="88">
      <c r="A88" s="60" t="n"/>
      <c r="B88" s="27" t="n"/>
      <c r="C88" s="28" t="n"/>
      <c r="D88" s="28" t="n"/>
      <c r="E88" s="28" t="n"/>
      <c r="F88" s="28" t="n"/>
      <c r="G88" s="28" t="n"/>
      <c r="H88" s="28" t="n"/>
      <c r="I88" s="61" t="n"/>
      <c r="J88" s="62" t="n"/>
      <c r="K88" s="63" t="n"/>
      <c r="L88" s="32" t="n"/>
      <c r="M88" s="27" t="n"/>
      <c r="N88" s="68">
        <f>IF($A88="","",Assumptions!$B$5)</f>
        <v/>
      </c>
      <c r="O88" s="69">
        <f>IF($A88="","",Assumptions!$B$6)</f>
        <v/>
      </c>
      <c r="P88" s="70">
        <f>IF(OR($A88="",$H88=""),"",IFERROR(VLOOKUP($H88,Assumptions!$H$5:$I$10,2,FALSE),""))</f>
        <v/>
      </c>
      <c r="Q88" s="42">
        <f>IF(OR($A88="",$J88="",$N88=""),"",IFERROR($J88*$N88,""))</f>
        <v/>
      </c>
      <c r="R88" s="42">
        <f>IF(OR($A88="",$K88="",$O88=""),"",IFERROR($K88*$O88,""))</f>
        <v/>
      </c>
      <c r="S88" s="42">
        <f>IF(OR($A88="",$H88="",$I88="",$P88=""),"",IFERROR($I88*$P88,""))</f>
        <v/>
      </c>
      <c r="T88" s="42">
        <f>IF(OR($A88="",$L88=""),"",IFERROR(SUM($Q88:$S88),""))</f>
        <v/>
      </c>
      <c r="U88" s="42">
        <f>IF(OR($A88="",$L88="",$T88=""),"",IFERROR($L88-$T88,""))</f>
        <v/>
      </c>
      <c r="V88" s="71">
        <f>IF(OR($A88="",$L88="",$L88=0),"",IFERROR($U88/$L88,""))</f>
        <v/>
      </c>
      <c r="W88" s="44">
        <f>IF(COUNTA($A88:$M88)=0,"",IF($A88="","Check service date",IF(OR($B88="",$C88="",$D88="",$E88="",$F88="",$G88="",$M88=""),"Check required service details",IF($M88&lt;&gt;"Completed","Review status before profitability use",IF(OR($J88="",$K88="",$L88=""),"Check missing labor, mileage, or revenue",IF($J88&lt;=0,"Check service hours",IF($L88&lt;=0,"Check revenue amount",IF(OR(AND($H88="",$I88&lt;&gt;""),AND($H88&lt;&gt;"",$I88="")),"Check product details",IF(AND($H88&lt;&gt;"",$P88=""),"Check product cost setup",IF($K88&gt;Assumptions!$B$8,"Mileage above review threshold",IF($V88&lt;Assumptions!$B$7,"Margin below target",""))))))))))</f>
        <v/>
      </c>
    </row>
    <row r="89">
      <c r="A89" s="60" t="n"/>
      <c r="B89" s="27" t="n"/>
      <c r="C89" s="28" t="n"/>
      <c r="D89" s="28" t="n"/>
      <c r="E89" s="28" t="n"/>
      <c r="F89" s="28" t="n"/>
      <c r="G89" s="28" t="n"/>
      <c r="H89" s="28" t="n"/>
      <c r="I89" s="61" t="n"/>
      <c r="J89" s="62" t="n"/>
      <c r="K89" s="63" t="n"/>
      <c r="L89" s="32" t="n"/>
      <c r="M89" s="27" t="n"/>
      <c r="N89" s="64">
        <f>IF($A89="","",Assumptions!$B$5)</f>
        <v/>
      </c>
      <c r="O89" s="65">
        <f>IF($A89="","",Assumptions!$B$6)</f>
        <v/>
      </c>
      <c r="P89" s="66">
        <f>IF(OR($A89="",$H89=""),"",IFERROR(VLOOKUP($H89,Assumptions!$H$5:$I$10,2,FALSE),""))</f>
        <v/>
      </c>
      <c r="Q89" s="36">
        <f>IF(OR($A89="",$J89="",$N89=""),"",IFERROR($J89*$N89,""))</f>
        <v/>
      </c>
      <c r="R89" s="36">
        <f>IF(OR($A89="",$K89="",$O89=""),"",IFERROR($K89*$O89,""))</f>
        <v/>
      </c>
      <c r="S89" s="36">
        <f>IF(OR($A89="",$H89="",$I89="",$P89=""),"",IFERROR($I89*$P89,""))</f>
        <v/>
      </c>
      <c r="T89" s="36">
        <f>IF(OR($A89="",$L89=""),"",IFERROR(SUM($Q89:$S89),""))</f>
        <v/>
      </c>
      <c r="U89" s="36">
        <f>IF(OR($A89="",$L89="",$T89=""),"",IFERROR($L89-$T89,""))</f>
        <v/>
      </c>
      <c r="V89" s="67">
        <f>IF(OR($A89="",$L89="",$L89=0),"",IFERROR($U89/$L89,""))</f>
        <v/>
      </c>
      <c r="W89" s="38">
        <f>IF(COUNTA($A89:$M89)=0,"",IF($A89="","Check service date",IF(OR($B89="",$C89="",$D89="",$E89="",$F89="",$G89="",$M89=""),"Check required service details",IF($M89&lt;&gt;"Completed","Review status before profitability use",IF(OR($J89="",$K89="",$L89=""),"Check missing labor, mileage, or revenue",IF($J89&lt;=0,"Check service hours",IF($L89&lt;=0,"Check revenue amount",IF(OR(AND($H89="",$I89&lt;&gt;""),AND($H89&lt;&gt;"",$I89="")),"Check product details",IF(AND($H89&lt;&gt;"",$P89=""),"Check product cost setup",IF($K89&gt;Assumptions!$B$8,"Mileage above review threshold",IF($V89&lt;Assumptions!$B$7,"Margin below target",""))))))))))</f>
        <v/>
      </c>
    </row>
    <row r="90">
      <c r="A90" s="60" t="n"/>
      <c r="B90" s="27" t="n"/>
      <c r="C90" s="28" t="n"/>
      <c r="D90" s="28" t="n"/>
      <c r="E90" s="28" t="n"/>
      <c r="F90" s="28" t="n"/>
      <c r="G90" s="28" t="n"/>
      <c r="H90" s="28" t="n"/>
      <c r="I90" s="61" t="n"/>
      <c r="J90" s="62" t="n"/>
      <c r="K90" s="63" t="n"/>
      <c r="L90" s="32" t="n"/>
      <c r="M90" s="27" t="n"/>
      <c r="N90" s="68">
        <f>IF($A90="","",Assumptions!$B$5)</f>
        <v/>
      </c>
      <c r="O90" s="69">
        <f>IF($A90="","",Assumptions!$B$6)</f>
        <v/>
      </c>
      <c r="P90" s="70">
        <f>IF(OR($A90="",$H90=""),"",IFERROR(VLOOKUP($H90,Assumptions!$H$5:$I$10,2,FALSE),""))</f>
        <v/>
      </c>
      <c r="Q90" s="42">
        <f>IF(OR($A90="",$J90="",$N90=""),"",IFERROR($J90*$N90,""))</f>
        <v/>
      </c>
      <c r="R90" s="42">
        <f>IF(OR($A90="",$K90="",$O90=""),"",IFERROR($K90*$O90,""))</f>
        <v/>
      </c>
      <c r="S90" s="42">
        <f>IF(OR($A90="",$H90="",$I90="",$P90=""),"",IFERROR($I90*$P90,""))</f>
        <v/>
      </c>
      <c r="T90" s="42">
        <f>IF(OR($A90="",$L90=""),"",IFERROR(SUM($Q90:$S90),""))</f>
        <v/>
      </c>
      <c r="U90" s="42">
        <f>IF(OR($A90="",$L90="",$T90=""),"",IFERROR($L90-$T90,""))</f>
        <v/>
      </c>
      <c r="V90" s="71">
        <f>IF(OR($A90="",$L90="",$L90=0),"",IFERROR($U90/$L90,""))</f>
        <v/>
      </c>
      <c r="W90" s="44">
        <f>IF(COUNTA($A90:$M90)=0,"",IF($A90="","Check service date",IF(OR($B90="",$C90="",$D90="",$E90="",$F90="",$G90="",$M90=""),"Check required service details",IF($M90&lt;&gt;"Completed","Review status before profitability use",IF(OR($J90="",$K90="",$L90=""),"Check missing labor, mileage, or revenue",IF($J90&lt;=0,"Check service hours",IF($L90&lt;=0,"Check revenue amount",IF(OR(AND($H90="",$I90&lt;&gt;""),AND($H90&lt;&gt;"",$I90="")),"Check product details",IF(AND($H90&lt;&gt;"",$P90=""),"Check product cost setup",IF($K90&gt;Assumptions!$B$8,"Mileage above review threshold",IF($V90&lt;Assumptions!$B$7,"Margin below target",""))))))))))</f>
        <v/>
      </c>
    </row>
    <row r="91">
      <c r="A91" s="60" t="n"/>
      <c r="B91" s="27" t="n"/>
      <c r="C91" s="28" t="n"/>
      <c r="D91" s="28" t="n"/>
      <c r="E91" s="28" t="n"/>
      <c r="F91" s="28" t="n"/>
      <c r="G91" s="28" t="n"/>
      <c r="H91" s="28" t="n"/>
      <c r="I91" s="61" t="n"/>
      <c r="J91" s="62" t="n"/>
      <c r="K91" s="63" t="n"/>
      <c r="L91" s="32" t="n"/>
      <c r="M91" s="27" t="n"/>
      <c r="N91" s="64">
        <f>IF($A91="","",Assumptions!$B$5)</f>
        <v/>
      </c>
      <c r="O91" s="65">
        <f>IF($A91="","",Assumptions!$B$6)</f>
        <v/>
      </c>
      <c r="P91" s="66">
        <f>IF(OR($A91="",$H91=""),"",IFERROR(VLOOKUP($H91,Assumptions!$H$5:$I$10,2,FALSE),""))</f>
        <v/>
      </c>
      <c r="Q91" s="36">
        <f>IF(OR($A91="",$J91="",$N91=""),"",IFERROR($J91*$N91,""))</f>
        <v/>
      </c>
      <c r="R91" s="36">
        <f>IF(OR($A91="",$K91="",$O91=""),"",IFERROR($K91*$O91,""))</f>
        <v/>
      </c>
      <c r="S91" s="36">
        <f>IF(OR($A91="",$H91="",$I91="",$P91=""),"",IFERROR($I91*$P91,""))</f>
        <v/>
      </c>
      <c r="T91" s="36">
        <f>IF(OR($A91="",$L91=""),"",IFERROR(SUM($Q91:$S91),""))</f>
        <v/>
      </c>
      <c r="U91" s="36">
        <f>IF(OR($A91="",$L91="",$T91=""),"",IFERROR($L91-$T91,""))</f>
        <v/>
      </c>
      <c r="V91" s="67">
        <f>IF(OR($A91="",$L91="",$L91=0),"",IFERROR($U91/$L91,""))</f>
        <v/>
      </c>
      <c r="W91" s="38">
        <f>IF(COUNTA($A91:$M91)=0,"",IF($A91="","Check service date",IF(OR($B91="",$C91="",$D91="",$E91="",$F91="",$G91="",$M91=""),"Check required service details",IF($M91&lt;&gt;"Completed","Review status before profitability use",IF(OR($J91="",$K91="",$L91=""),"Check missing labor, mileage, or revenue",IF($J91&lt;=0,"Check service hours",IF($L91&lt;=0,"Check revenue amount",IF(OR(AND($H91="",$I91&lt;&gt;""),AND($H91&lt;&gt;"",$I91="")),"Check product details",IF(AND($H91&lt;&gt;"",$P91=""),"Check product cost setup",IF($K91&gt;Assumptions!$B$8,"Mileage above review threshold",IF($V91&lt;Assumptions!$B$7,"Margin below target",""))))))))))</f>
        <v/>
      </c>
    </row>
    <row r="92">
      <c r="A92" s="60" t="n"/>
      <c r="B92" s="27" t="n"/>
      <c r="C92" s="28" t="n"/>
      <c r="D92" s="28" t="n"/>
      <c r="E92" s="28" t="n"/>
      <c r="F92" s="28" t="n"/>
      <c r="G92" s="28" t="n"/>
      <c r="H92" s="28" t="n"/>
      <c r="I92" s="61" t="n"/>
      <c r="J92" s="62" t="n"/>
      <c r="K92" s="63" t="n"/>
      <c r="L92" s="32" t="n"/>
      <c r="M92" s="27" t="n"/>
      <c r="N92" s="68">
        <f>IF($A92="","",Assumptions!$B$5)</f>
        <v/>
      </c>
      <c r="O92" s="69">
        <f>IF($A92="","",Assumptions!$B$6)</f>
        <v/>
      </c>
      <c r="P92" s="70">
        <f>IF(OR($A92="",$H92=""),"",IFERROR(VLOOKUP($H92,Assumptions!$H$5:$I$10,2,FALSE),""))</f>
        <v/>
      </c>
      <c r="Q92" s="42">
        <f>IF(OR($A92="",$J92="",$N92=""),"",IFERROR($J92*$N92,""))</f>
        <v/>
      </c>
      <c r="R92" s="42">
        <f>IF(OR($A92="",$K92="",$O92=""),"",IFERROR($K92*$O92,""))</f>
        <v/>
      </c>
      <c r="S92" s="42">
        <f>IF(OR($A92="",$H92="",$I92="",$P92=""),"",IFERROR($I92*$P92,""))</f>
        <v/>
      </c>
      <c r="T92" s="42">
        <f>IF(OR($A92="",$L92=""),"",IFERROR(SUM($Q92:$S92),""))</f>
        <v/>
      </c>
      <c r="U92" s="42">
        <f>IF(OR($A92="",$L92="",$T92=""),"",IFERROR($L92-$T92,""))</f>
        <v/>
      </c>
      <c r="V92" s="71">
        <f>IF(OR($A92="",$L92="",$L92=0),"",IFERROR($U92/$L92,""))</f>
        <v/>
      </c>
      <c r="W92" s="44">
        <f>IF(COUNTA($A92:$M92)=0,"",IF($A92="","Check service date",IF(OR($B92="",$C92="",$D92="",$E92="",$F92="",$G92="",$M92=""),"Check required service details",IF($M92&lt;&gt;"Completed","Review status before profitability use",IF(OR($J92="",$K92="",$L92=""),"Check missing labor, mileage, or revenue",IF($J92&lt;=0,"Check service hours",IF($L92&lt;=0,"Check revenue amount",IF(OR(AND($H92="",$I92&lt;&gt;""),AND($H92&lt;&gt;"",$I92="")),"Check product details",IF(AND($H92&lt;&gt;"",$P92=""),"Check product cost setup",IF($K92&gt;Assumptions!$B$8,"Mileage above review threshold",IF($V92&lt;Assumptions!$B$7,"Margin below target",""))))))))))</f>
        <v/>
      </c>
    </row>
    <row r="93">
      <c r="A93" s="60" t="n"/>
      <c r="B93" s="27" t="n"/>
      <c r="C93" s="28" t="n"/>
      <c r="D93" s="28" t="n"/>
      <c r="E93" s="28" t="n"/>
      <c r="F93" s="28" t="n"/>
      <c r="G93" s="28" t="n"/>
      <c r="H93" s="28" t="n"/>
      <c r="I93" s="61" t="n"/>
      <c r="J93" s="62" t="n"/>
      <c r="K93" s="63" t="n"/>
      <c r="L93" s="32" t="n"/>
      <c r="M93" s="27" t="n"/>
      <c r="N93" s="64">
        <f>IF($A93="","",Assumptions!$B$5)</f>
        <v/>
      </c>
      <c r="O93" s="65">
        <f>IF($A93="","",Assumptions!$B$6)</f>
        <v/>
      </c>
      <c r="P93" s="66">
        <f>IF(OR($A93="",$H93=""),"",IFERROR(VLOOKUP($H93,Assumptions!$H$5:$I$10,2,FALSE),""))</f>
        <v/>
      </c>
      <c r="Q93" s="36">
        <f>IF(OR($A93="",$J93="",$N93=""),"",IFERROR($J93*$N93,""))</f>
        <v/>
      </c>
      <c r="R93" s="36">
        <f>IF(OR($A93="",$K93="",$O93=""),"",IFERROR($K93*$O93,""))</f>
        <v/>
      </c>
      <c r="S93" s="36">
        <f>IF(OR($A93="",$H93="",$I93="",$P93=""),"",IFERROR($I93*$P93,""))</f>
        <v/>
      </c>
      <c r="T93" s="36">
        <f>IF(OR($A93="",$L93=""),"",IFERROR(SUM($Q93:$S93),""))</f>
        <v/>
      </c>
      <c r="U93" s="36">
        <f>IF(OR($A93="",$L93="",$T93=""),"",IFERROR($L93-$T93,""))</f>
        <v/>
      </c>
      <c r="V93" s="67">
        <f>IF(OR($A93="",$L93="",$L93=0),"",IFERROR($U93/$L93,""))</f>
        <v/>
      </c>
      <c r="W93" s="38">
        <f>IF(COUNTA($A93:$M93)=0,"",IF($A93="","Check service date",IF(OR($B93="",$C93="",$D93="",$E93="",$F93="",$G93="",$M93=""),"Check required service details",IF($M93&lt;&gt;"Completed","Review status before profitability use",IF(OR($J93="",$K93="",$L93=""),"Check missing labor, mileage, or revenue",IF($J93&lt;=0,"Check service hours",IF($L93&lt;=0,"Check revenue amount",IF(OR(AND($H93="",$I93&lt;&gt;""),AND($H93&lt;&gt;"",$I93="")),"Check product details",IF(AND($H93&lt;&gt;"",$P93=""),"Check product cost setup",IF($K93&gt;Assumptions!$B$8,"Mileage above review threshold",IF($V93&lt;Assumptions!$B$7,"Margin below target",""))))))))))</f>
        <v/>
      </c>
    </row>
    <row r="94">
      <c r="A94" s="60" t="n"/>
      <c r="B94" s="27" t="n"/>
      <c r="C94" s="28" t="n"/>
      <c r="D94" s="28" t="n"/>
      <c r="E94" s="28" t="n"/>
      <c r="F94" s="28" t="n"/>
      <c r="G94" s="28" t="n"/>
      <c r="H94" s="28" t="n"/>
      <c r="I94" s="61" t="n"/>
      <c r="J94" s="62" t="n"/>
      <c r="K94" s="63" t="n"/>
      <c r="L94" s="32" t="n"/>
      <c r="M94" s="27" t="n"/>
      <c r="N94" s="68">
        <f>IF($A94="","",Assumptions!$B$5)</f>
        <v/>
      </c>
      <c r="O94" s="69">
        <f>IF($A94="","",Assumptions!$B$6)</f>
        <v/>
      </c>
      <c r="P94" s="70">
        <f>IF(OR($A94="",$H94=""),"",IFERROR(VLOOKUP($H94,Assumptions!$H$5:$I$10,2,FALSE),""))</f>
        <v/>
      </c>
      <c r="Q94" s="42">
        <f>IF(OR($A94="",$J94="",$N94=""),"",IFERROR($J94*$N94,""))</f>
        <v/>
      </c>
      <c r="R94" s="42">
        <f>IF(OR($A94="",$K94="",$O94=""),"",IFERROR($K94*$O94,""))</f>
        <v/>
      </c>
      <c r="S94" s="42">
        <f>IF(OR($A94="",$H94="",$I94="",$P94=""),"",IFERROR($I94*$P94,""))</f>
        <v/>
      </c>
      <c r="T94" s="42">
        <f>IF(OR($A94="",$L94=""),"",IFERROR(SUM($Q94:$S94),""))</f>
        <v/>
      </c>
      <c r="U94" s="42">
        <f>IF(OR($A94="",$L94="",$T94=""),"",IFERROR($L94-$T94,""))</f>
        <v/>
      </c>
      <c r="V94" s="71">
        <f>IF(OR($A94="",$L94="",$L94=0),"",IFERROR($U94/$L94,""))</f>
        <v/>
      </c>
      <c r="W94" s="44">
        <f>IF(COUNTA($A94:$M94)=0,"",IF($A94="","Check service date",IF(OR($B94="",$C94="",$D94="",$E94="",$F94="",$G94="",$M94=""),"Check required service details",IF($M94&lt;&gt;"Completed","Review status before profitability use",IF(OR($J94="",$K94="",$L94=""),"Check missing labor, mileage, or revenue",IF($J94&lt;=0,"Check service hours",IF($L94&lt;=0,"Check revenue amount",IF(OR(AND($H94="",$I94&lt;&gt;""),AND($H94&lt;&gt;"",$I94="")),"Check product details",IF(AND($H94&lt;&gt;"",$P94=""),"Check product cost setup",IF($K94&gt;Assumptions!$B$8,"Mileage above review threshold",IF($V94&lt;Assumptions!$B$7,"Margin below target",""))))))))))</f>
        <v/>
      </c>
    </row>
    <row r="95">
      <c r="A95" s="60" t="n"/>
      <c r="B95" s="27" t="n"/>
      <c r="C95" s="28" t="n"/>
      <c r="D95" s="28" t="n"/>
      <c r="E95" s="28" t="n"/>
      <c r="F95" s="28" t="n"/>
      <c r="G95" s="28" t="n"/>
      <c r="H95" s="28" t="n"/>
      <c r="I95" s="61" t="n"/>
      <c r="J95" s="62" t="n"/>
      <c r="K95" s="63" t="n"/>
      <c r="L95" s="32" t="n"/>
      <c r="M95" s="27" t="n"/>
      <c r="N95" s="64">
        <f>IF($A95="","",Assumptions!$B$5)</f>
        <v/>
      </c>
      <c r="O95" s="65">
        <f>IF($A95="","",Assumptions!$B$6)</f>
        <v/>
      </c>
      <c r="P95" s="66">
        <f>IF(OR($A95="",$H95=""),"",IFERROR(VLOOKUP($H95,Assumptions!$H$5:$I$10,2,FALSE),""))</f>
        <v/>
      </c>
      <c r="Q95" s="36">
        <f>IF(OR($A95="",$J95="",$N95=""),"",IFERROR($J95*$N95,""))</f>
        <v/>
      </c>
      <c r="R95" s="36">
        <f>IF(OR($A95="",$K95="",$O95=""),"",IFERROR($K95*$O95,""))</f>
        <v/>
      </c>
      <c r="S95" s="36">
        <f>IF(OR($A95="",$H95="",$I95="",$P95=""),"",IFERROR($I95*$P95,""))</f>
        <v/>
      </c>
      <c r="T95" s="36">
        <f>IF(OR($A95="",$L95=""),"",IFERROR(SUM($Q95:$S95),""))</f>
        <v/>
      </c>
      <c r="U95" s="36">
        <f>IF(OR($A95="",$L95="",$T95=""),"",IFERROR($L95-$T95,""))</f>
        <v/>
      </c>
      <c r="V95" s="67">
        <f>IF(OR($A95="",$L95="",$L95=0),"",IFERROR($U95/$L95,""))</f>
        <v/>
      </c>
      <c r="W95" s="38">
        <f>IF(COUNTA($A95:$M95)=0,"",IF($A95="","Check service date",IF(OR($B95="",$C95="",$D95="",$E95="",$F95="",$G95="",$M95=""),"Check required service details",IF($M95&lt;&gt;"Completed","Review status before profitability use",IF(OR($J95="",$K95="",$L95=""),"Check missing labor, mileage, or revenue",IF($J95&lt;=0,"Check service hours",IF($L95&lt;=0,"Check revenue amount",IF(OR(AND($H95="",$I95&lt;&gt;""),AND($H95&lt;&gt;"",$I95="")),"Check product details",IF(AND($H95&lt;&gt;"",$P95=""),"Check product cost setup",IF($K95&gt;Assumptions!$B$8,"Mileage above review threshold",IF($V95&lt;Assumptions!$B$7,"Margin below target",""))))))))))</f>
        <v/>
      </c>
    </row>
    <row r="96">
      <c r="A96" s="60" t="n"/>
      <c r="B96" s="27" t="n"/>
      <c r="C96" s="28" t="n"/>
      <c r="D96" s="28" t="n"/>
      <c r="E96" s="28" t="n"/>
      <c r="F96" s="28" t="n"/>
      <c r="G96" s="28" t="n"/>
      <c r="H96" s="28" t="n"/>
      <c r="I96" s="61" t="n"/>
      <c r="J96" s="62" t="n"/>
      <c r="K96" s="63" t="n"/>
      <c r="L96" s="32" t="n"/>
      <c r="M96" s="27" t="n"/>
      <c r="N96" s="68">
        <f>IF($A96="","",Assumptions!$B$5)</f>
        <v/>
      </c>
      <c r="O96" s="69">
        <f>IF($A96="","",Assumptions!$B$6)</f>
        <v/>
      </c>
      <c r="P96" s="70">
        <f>IF(OR($A96="",$H96=""),"",IFERROR(VLOOKUP($H96,Assumptions!$H$5:$I$10,2,FALSE),""))</f>
        <v/>
      </c>
      <c r="Q96" s="42">
        <f>IF(OR($A96="",$J96="",$N96=""),"",IFERROR($J96*$N96,""))</f>
        <v/>
      </c>
      <c r="R96" s="42">
        <f>IF(OR($A96="",$K96="",$O96=""),"",IFERROR($K96*$O96,""))</f>
        <v/>
      </c>
      <c r="S96" s="42">
        <f>IF(OR($A96="",$H96="",$I96="",$P96=""),"",IFERROR($I96*$P96,""))</f>
        <v/>
      </c>
      <c r="T96" s="42">
        <f>IF(OR($A96="",$L96=""),"",IFERROR(SUM($Q96:$S96),""))</f>
        <v/>
      </c>
      <c r="U96" s="42">
        <f>IF(OR($A96="",$L96="",$T96=""),"",IFERROR($L96-$T96,""))</f>
        <v/>
      </c>
      <c r="V96" s="71">
        <f>IF(OR($A96="",$L96="",$L96=0),"",IFERROR($U96/$L96,""))</f>
        <v/>
      </c>
      <c r="W96" s="44">
        <f>IF(COUNTA($A96:$M96)=0,"",IF($A96="","Check service date",IF(OR($B96="",$C96="",$D96="",$E96="",$F96="",$G96="",$M96=""),"Check required service details",IF($M96&lt;&gt;"Completed","Review status before profitability use",IF(OR($J96="",$K96="",$L96=""),"Check missing labor, mileage, or revenue",IF($J96&lt;=0,"Check service hours",IF($L96&lt;=0,"Check revenue amount",IF(OR(AND($H96="",$I96&lt;&gt;""),AND($H96&lt;&gt;"",$I96="")),"Check product details",IF(AND($H96&lt;&gt;"",$P96=""),"Check product cost setup",IF($K96&gt;Assumptions!$B$8,"Mileage above review threshold",IF($V96&lt;Assumptions!$B$7,"Margin below target",""))))))))))</f>
        <v/>
      </c>
    </row>
    <row r="97">
      <c r="A97" s="60" t="n"/>
      <c r="B97" s="27" t="n"/>
      <c r="C97" s="28" t="n"/>
      <c r="D97" s="28" t="n"/>
      <c r="E97" s="28" t="n"/>
      <c r="F97" s="28" t="n"/>
      <c r="G97" s="28" t="n"/>
      <c r="H97" s="28" t="n"/>
      <c r="I97" s="61" t="n"/>
      <c r="J97" s="62" t="n"/>
      <c r="K97" s="63" t="n"/>
      <c r="L97" s="32" t="n"/>
      <c r="M97" s="27" t="n"/>
      <c r="N97" s="64">
        <f>IF($A97="","",Assumptions!$B$5)</f>
        <v/>
      </c>
      <c r="O97" s="65">
        <f>IF($A97="","",Assumptions!$B$6)</f>
        <v/>
      </c>
      <c r="P97" s="66">
        <f>IF(OR($A97="",$H97=""),"",IFERROR(VLOOKUP($H97,Assumptions!$H$5:$I$10,2,FALSE),""))</f>
        <v/>
      </c>
      <c r="Q97" s="36">
        <f>IF(OR($A97="",$J97="",$N97=""),"",IFERROR($J97*$N97,""))</f>
        <v/>
      </c>
      <c r="R97" s="36">
        <f>IF(OR($A97="",$K97="",$O97=""),"",IFERROR($K97*$O97,""))</f>
        <v/>
      </c>
      <c r="S97" s="36">
        <f>IF(OR($A97="",$H97="",$I97="",$P97=""),"",IFERROR($I97*$P97,""))</f>
        <v/>
      </c>
      <c r="T97" s="36">
        <f>IF(OR($A97="",$L97=""),"",IFERROR(SUM($Q97:$S97),""))</f>
        <v/>
      </c>
      <c r="U97" s="36">
        <f>IF(OR($A97="",$L97="",$T97=""),"",IFERROR($L97-$T97,""))</f>
        <v/>
      </c>
      <c r="V97" s="67">
        <f>IF(OR($A97="",$L97="",$L97=0),"",IFERROR($U97/$L97,""))</f>
        <v/>
      </c>
      <c r="W97" s="38">
        <f>IF(COUNTA($A97:$M97)=0,"",IF($A97="","Check service date",IF(OR($B97="",$C97="",$D97="",$E97="",$F97="",$G97="",$M97=""),"Check required service details",IF($M97&lt;&gt;"Completed","Review status before profitability use",IF(OR($J97="",$K97="",$L97=""),"Check missing labor, mileage, or revenue",IF($J97&lt;=0,"Check service hours",IF($L97&lt;=0,"Check revenue amount",IF(OR(AND($H97="",$I97&lt;&gt;""),AND($H97&lt;&gt;"",$I97="")),"Check product details",IF(AND($H97&lt;&gt;"",$P97=""),"Check product cost setup",IF($K97&gt;Assumptions!$B$8,"Mileage above review threshold",IF($V97&lt;Assumptions!$B$7,"Margin below target",""))))))))))</f>
        <v/>
      </c>
    </row>
    <row r="98">
      <c r="A98" s="60" t="n"/>
      <c r="B98" s="27" t="n"/>
      <c r="C98" s="28" t="n"/>
      <c r="D98" s="28" t="n"/>
      <c r="E98" s="28" t="n"/>
      <c r="F98" s="28" t="n"/>
      <c r="G98" s="28" t="n"/>
      <c r="H98" s="28" t="n"/>
      <c r="I98" s="61" t="n"/>
      <c r="J98" s="62" t="n"/>
      <c r="K98" s="63" t="n"/>
      <c r="L98" s="32" t="n"/>
      <c r="M98" s="27" t="n"/>
      <c r="N98" s="68">
        <f>IF($A98="","",Assumptions!$B$5)</f>
        <v/>
      </c>
      <c r="O98" s="69">
        <f>IF($A98="","",Assumptions!$B$6)</f>
        <v/>
      </c>
      <c r="P98" s="70">
        <f>IF(OR($A98="",$H98=""),"",IFERROR(VLOOKUP($H98,Assumptions!$H$5:$I$10,2,FALSE),""))</f>
        <v/>
      </c>
      <c r="Q98" s="42">
        <f>IF(OR($A98="",$J98="",$N98=""),"",IFERROR($J98*$N98,""))</f>
        <v/>
      </c>
      <c r="R98" s="42">
        <f>IF(OR($A98="",$K98="",$O98=""),"",IFERROR($K98*$O98,""))</f>
        <v/>
      </c>
      <c r="S98" s="42">
        <f>IF(OR($A98="",$H98="",$I98="",$P98=""),"",IFERROR($I98*$P98,""))</f>
        <v/>
      </c>
      <c r="T98" s="42">
        <f>IF(OR($A98="",$L98=""),"",IFERROR(SUM($Q98:$S98),""))</f>
        <v/>
      </c>
      <c r="U98" s="42">
        <f>IF(OR($A98="",$L98="",$T98=""),"",IFERROR($L98-$T98,""))</f>
        <v/>
      </c>
      <c r="V98" s="71">
        <f>IF(OR($A98="",$L98="",$L98=0),"",IFERROR($U98/$L98,""))</f>
        <v/>
      </c>
      <c r="W98" s="44">
        <f>IF(COUNTA($A98:$M98)=0,"",IF($A98="","Check service date",IF(OR($B98="",$C98="",$D98="",$E98="",$F98="",$G98="",$M98=""),"Check required service details",IF($M98&lt;&gt;"Completed","Review status before profitability use",IF(OR($J98="",$K98="",$L98=""),"Check missing labor, mileage, or revenue",IF($J98&lt;=0,"Check service hours",IF($L98&lt;=0,"Check revenue amount",IF(OR(AND($H98="",$I98&lt;&gt;""),AND($H98&lt;&gt;"",$I98="")),"Check product details",IF(AND($H98&lt;&gt;"",$P98=""),"Check product cost setup",IF($K98&gt;Assumptions!$B$8,"Mileage above review threshold",IF($V98&lt;Assumptions!$B$7,"Margin below target",""))))))))))</f>
        <v/>
      </c>
    </row>
    <row r="99">
      <c r="A99" s="60" t="n"/>
      <c r="B99" s="27" t="n"/>
      <c r="C99" s="28" t="n"/>
      <c r="D99" s="28" t="n"/>
      <c r="E99" s="28" t="n"/>
      <c r="F99" s="28" t="n"/>
      <c r="G99" s="28" t="n"/>
      <c r="H99" s="28" t="n"/>
      <c r="I99" s="61" t="n"/>
      <c r="J99" s="62" t="n"/>
      <c r="K99" s="63" t="n"/>
      <c r="L99" s="32" t="n"/>
      <c r="M99" s="27" t="n"/>
      <c r="N99" s="64">
        <f>IF($A99="","",Assumptions!$B$5)</f>
        <v/>
      </c>
      <c r="O99" s="65">
        <f>IF($A99="","",Assumptions!$B$6)</f>
        <v/>
      </c>
      <c r="P99" s="66">
        <f>IF(OR($A99="",$H99=""),"",IFERROR(VLOOKUP($H99,Assumptions!$H$5:$I$10,2,FALSE),""))</f>
        <v/>
      </c>
      <c r="Q99" s="36">
        <f>IF(OR($A99="",$J99="",$N99=""),"",IFERROR($J99*$N99,""))</f>
        <v/>
      </c>
      <c r="R99" s="36">
        <f>IF(OR($A99="",$K99="",$O99=""),"",IFERROR($K99*$O99,""))</f>
        <v/>
      </c>
      <c r="S99" s="36">
        <f>IF(OR($A99="",$H99="",$I99="",$P99=""),"",IFERROR($I99*$P99,""))</f>
        <v/>
      </c>
      <c r="T99" s="36">
        <f>IF(OR($A99="",$L99=""),"",IFERROR(SUM($Q99:$S99),""))</f>
        <v/>
      </c>
      <c r="U99" s="36">
        <f>IF(OR($A99="",$L99="",$T99=""),"",IFERROR($L99-$T99,""))</f>
        <v/>
      </c>
      <c r="V99" s="67">
        <f>IF(OR($A99="",$L99="",$L99=0),"",IFERROR($U99/$L99,""))</f>
        <v/>
      </c>
      <c r="W99" s="38">
        <f>IF(COUNTA($A99:$M99)=0,"",IF($A99="","Check service date",IF(OR($B99="",$C99="",$D99="",$E99="",$F99="",$G99="",$M99=""),"Check required service details",IF($M99&lt;&gt;"Completed","Review status before profitability use",IF(OR($J99="",$K99="",$L99=""),"Check missing labor, mileage, or revenue",IF($J99&lt;=0,"Check service hours",IF($L99&lt;=0,"Check revenue amount",IF(OR(AND($H99="",$I99&lt;&gt;""),AND($H99&lt;&gt;"",$I99="")),"Check product details",IF(AND($H99&lt;&gt;"",$P99=""),"Check product cost setup",IF($K99&gt;Assumptions!$B$8,"Mileage above review threshold",IF($V99&lt;Assumptions!$B$7,"Margin below target",""))))))))))</f>
        <v/>
      </c>
    </row>
    <row r="100">
      <c r="A100" s="60" t="n"/>
      <c r="B100" s="27" t="n"/>
      <c r="C100" s="28" t="n"/>
      <c r="D100" s="28" t="n"/>
      <c r="E100" s="28" t="n"/>
      <c r="F100" s="28" t="n"/>
      <c r="G100" s="28" t="n"/>
      <c r="H100" s="28" t="n"/>
      <c r="I100" s="61" t="n"/>
      <c r="J100" s="62" t="n"/>
      <c r="K100" s="63" t="n"/>
      <c r="L100" s="32" t="n"/>
      <c r="M100" s="27" t="n"/>
      <c r="N100" s="68">
        <f>IF($A100="","",Assumptions!$B$5)</f>
        <v/>
      </c>
      <c r="O100" s="69">
        <f>IF($A100="","",Assumptions!$B$6)</f>
        <v/>
      </c>
      <c r="P100" s="70">
        <f>IF(OR($A100="",$H100=""),"",IFERROR(VLOOKUP($H100,Assumptions!$H$5:$I$10,2,FALSE),""))</f>
        <v/>
      </c>
      <c r="Q100" s="42">
        <f>IF(OR($A100="",$J100="",$N100=""),"",IFERROR($J100*$N100,""))</f>
        <v/>
      </c>
      <c r="R100" s="42">
        <f>IF(OR($A100="",$K100="",$O100=""),"",IFERROR($K100*$O100,""))</f>
        <v/>
      </c>
      <c r="S100" s="42">
        <f>IF(OR($A100="",$H100="",$I100="",$P100=""),"",IFERROR($I100*$P100,""))</f>
        <v/>
      </c>
      <c r="T100" s="42">
        <f>IF(OR($A100="",$L100=""),"",IFERROR(SUM($Q100:$S100),""))</f>
        <v/>
      </c>
      <c r="U100" s="42">
        <f>IF(OR($A100="",$L100="",$T100=""),"",IFERROR($L100-$T100,""))</f>
        <v/>
      </c>
      <c r="V100" s="71">
        <f>IF(OR($A100="",$L100="",$L100=0),"",IFERROR($U100/$L100,""))</f>
        <v/>
      </c>
      <c r="W100" s="44">
        <f>IF(COUNTA($A100:$M100)=0,"",IF($A100="","Check service date",IF(OR($B100="",$C100="",$D100="",$E100="",$F100="",$G100="",$M100=""),"Check required service details",IF($M100&lt;&gt;"Completed","Review status before profitability use",IF(OR($J100="",$K100="",$L100=""),"Check missing labor, mileage, or revenue",IF($J100&lt;=0,"Check service hours",IF($L100&lt;=0,"Check revenue amount",IF(OR(AND($H100="",$I100&lt;&gt;""),AND($H100&lt;&gt;"",$I100="")),"Check product details",IF(AND($H100&lt;&gt;"",$P100=""),"Check product cost setup",IF($K100&gt;Assumptions!$B$8,"Mileage above review threshold",IF($V100&lt;Assumptions!$B$7,"Margin below target",""))))))))))</f>
        <v/>
      </c>
    </row>
    <row r="101">
      <c r="A101" s="60" t="n"/>
      <c r="B101" s="27" t="n"/>
      <c r="C101" s="28" t="n"/>
      <c r="D101" s="28" t="n"/>
      <c r="E101" s="28" t="n"/>
      <c r="F101" s="28" t="n"/>
      <c r="G101" s="28" t="n"/>
      <c r="H101" s="28" t="n"/>
      <c r="I101" s="61" t="n"/>
      <c r="J101" s="62" t="n"/>
      <c r="K101" s="63" t="n"/>
      <c r="L101" s="32" t="n"/>
      <c r="M101" s="27" t="n"/>
      <c r="N101" s="64">
        <f>IF($A101="","",Assumptions!$B$5)</f>
        <v/>
      </c>
      <c r="O101" s="65">
        <f>IF($A101="","",Assumptions!$B$6)</f>
        <v/>
      </c>
      <c r="P101" s="66">
        <f>IF(OR($A101="",$H101=""),"",IFERROR(VLOOKUP($H101,Assumptions!$H$5:$I$10,2,FALSE),""))</f>
        <v/>
      </c>
      <c r="Q101" s="36">
        <f>IF(OR($A101="",$J101="",$N101=""),"",IFERROR($J101*$N101,""))</f>
        <v/>
      </c>
      <c r="R101" s="36">
        <f>IF(OR($A101="",$K101="",$O101=""),"",IFERROR($K101*$O101,""))</f>
        <v/>
      </c>
      <c r="S101" s="36">
        <f>IF(OR($A101="",$H101="",$I101="",$P101=""),"",IFERROR($I101*$P101,""))</f>
        <v/>
      </c>
      <c r="T101" s="36">
        <f>IF(OR($A101="",$L101=""),"",IFERROR(SUM($Q101:$S101),""))</f>
        <v/>
      </c>
      <c r="U101" s="36">
        <f>IF(OR($A101="",$L101="",$T101=""),"",IFERROR($L101-$T101,""))</f>
        <v/>
      </c>
      <c r="V101" s="67">
        <f>IF(OR($A101="",$L101="",$L101=0),"",IFERROR($U101/$L101,""))</f>
        <v/>
      </c>
      <c r="W101" s="38">
        <f>IF(COUNTA($A101:$M101)=0,"",IF($A101="","Check service date",IF(OR($B101="",$C101="",$D101="",$E101="",$F101="",$G101="",$M101=""),"Check required service details",IF($M101&lt;&gt;"Completed","Review status before profitability use",IF(OR($J101="",$K101="",$L101=""),"Check missing labor, mileage, or revenue",IF($J101&lt;=0,"Check service hours",IF($L101&lt;=0,"Check revenue amount",IF(OR(AND($H101="",$I101&lt;&gt;""),AND($H101&lt;&gt;"",$I101="")),"Check product details",IF(AND($H101&lt;&gt;"",$P101=""),"Check product cost setup",IF($K101&gt;Assumptions!$B$8,"Mileage above review threshold",IF($V101&lt;Assumptions!$B$7,"Margin below target",""))))))))))</f>
        <v/>
      </c>
    </row>
    <row r="102">
      <c r="A102" s="60" t="n"/>
      <c r="B102" s="27" t="n"/>
      <c r="C102" s="28" t="n"/>
      <c r="D102" s="28" t="n"/>
      <c r="E102" s="28" t="n"/>
      <c r="F102" s="28" t="n"/>
      <c r="G102" s="28" t="n"/>
      <c r="H102" s="28" t="n"/>
      <c r="I102" s="61" t="n"/>
      <c r="J102" s="62" t="n"/>
      <c r="K102" s="63" t="n"/>
      <c r="L102" s="32" t="n"/>
      <c r="M102" s="27" t="n"/>
      <c r="N102" s="68">
        <f>IF($A102="","",Assumptions!$B$5)</f>
        <v/>
      </c>
      <c r="O102" s="69">
        <f>IF($A102="","",Assumptions!$B$6)</f>
        <v/>
      </c>
      <c r="P102" s="70">
        <f>IF(OR($A102="",$H102=""),"",IFERROR(VLOOKUP($H102,Assumptions!$H$5:$I$10,2,FALSE),""))</f>
        <v/>
      </c>
      <c r="Q102" s="42">
        <f>IF(OR($A102="",$J102="",$N102=""),"",IFERROR($J102*$N102,""))</f>
        <v/>
      </c>
      <c r="R102" s="42">
        <f>IF(OR($A102="",$K102="",$O102=""),"",IFERROR($K102*$O102,""))</f>
        <v/>
      </c>
      <c r="S102" s="42">
        <f>IF(OR($A102="",$H102="",$I102="",$P102=""),"",IFERROR($I102*$P102,""))</f>
        <v/>
      </c>
      <c r="T102" s="42">
        <f>IF(OR($A102="",$L102=""),"",IFERROR(SUM($Q102:$S102),""))</f>
        <v/>
      </c>
      <c r="U102" s="42">
        <f>IF(OR($A102="",$L102="",$T102=""),"",IFERROR($L102-$T102,""))</f>
        <v/>
      </c>
      <c r="V102" s="71">
        <f>IF(OR($A102="",$L102="",$L102=0),"",IFERROR($U102/$L102,""))</f>
        <v/>
      </c>
      <c r="W102" s="44">
        <f>IF(COUNTA($A102:$M102)=0,"",IF($A102="","Check service date",IF(OR($B102="",$C102="",$D102="",$E102="",$F102="",$G102="",$M102=""),"Check required service details",IF($M102&lt;&gt;"Completed","Review status before profitability use",IF(OR($J102="",$K102="",$L102=""),"Check missing labor, mileage, or revenue",IF($J102&lt;=0,"Check service hours",IF($L102&lt;=0,"Check revenue amount",IF(OR(AND($H102="",$I102&lt;&gt;""),AND($H102&lt;&gt;"",$I102="")),"Check product details",IF(AND($H102&lt;&gt;"",$P102=""),"Check product cost setup",IF($K102&gt;Assumptions!$B$8,"Mileage above review threshold",IF($V102&lt;Assumptions!$B$7,"Margin below target",""))))))))))</f>
        <v/>
      </c>
    </row>
    <row r="103">
      <c r="A103" s="60" t="n"/>
      <c r="B103" s="27" t="n"/>
      <c r="C103" s="28" t="n"/>
      <c r="D103" s="28" t="n"/>
      <c r="E103" s="28" t="n"/>
      <c r="F103" s="28" t="n"/>
      <c r="G103" s="28" t="n"/>
      <c r="H103" s="28" t="n"/>
      <c r="I103" s="61" t="n"/>
      <c r="J103" s="62" t="n"/>
      <c r="K103" s="63" t="n"/>
      <c r="L103" s="32" t="n"/>
      <c r="M103" s="27" t="n"/>
      <c r="N103" s="64">
        <f>IF($A103="","",Assumptions!$B$5)</f>
        <v/>
      </c>
      <c r="O103" s="65">
        <f>IF($A103="","",Assumptions!$B$6)</f>
        <v/>
      </c>
      <c r="P103" s="66">
        <f>IF(OR($A103="",$H103=""),"",IFERROR(VLOOKUP($H103,Assumptions!$H$5:$I$10,2,FALSE),""))</f>
        <v/>
      </c>
      <c r="Q103" s="36">
        <f>IF(OR($A103="",$J103="",$N103=""),"",IFERROR($J103*$N103,""))</f>
        <v/>
      </c>
      <c r="R103" s="36">
        <f>IF(OR($A103="",$K103="",$O103=""),"",IFERROR($K103*$O103,""))</f>
        <v/>
      </c>
      <c r="S103" s="36">
        <f>IF(OR($A103="",$H103="",$I103="",$P103=""),"",IFERROR($I103*$P103,""))</f>
        <v/>
      </c>
      <c r="T103" s="36">
        <f>IF(OR($A103="",$L103=""),"",IFERROR(SUM($Q103:$S103),""))</f>
        <v/>
      </c>
      <c r="U103" s="36">
        <f>IF(OR($A103="",$L103="",$T103=""),"",IFERROR($L103-$T103,""))</f>
        <v/>
      </c>
      <c r="V103" s="67">
        <f>IF(OR($A103="",$L103="",$L103=0),"",IFERROR($U103/$L103,""))</f>
        <v/>
      </c>
      <c r="W103" s="38">
        <f>IF(COUNTA($A103:$M103)=0,"",IF($A103="","Check service date",IF(OR($B103="",$C103="",$D103="",$E103="",$F103="",$G103="",$M103=""),"Check required service details",IF($M103&lt;&gt;"Completed","Review status before profitability use",IF(OR($J103="",$K103="",$L103=""),"Check missing labor, mileage, or revenue",IF($J103&lt;=0,"Check service hours",IF($L103&lt;=0,"Check revenue amount",IF(OR(AND($H103="",$I103&lt;&gt;""),AND($H103&lt;&gt;"",$I103="")),"Check product details",IF(AND($H103&lt;&gt;"",$P103=""),"Check product cost setup",IF($K103&gt;Assumptions!$B$8,"Mileage above review threshold",IF($V103&lt;Assumptions!$B$7,"Margin below target",""))))))))))</f>
        <v/>
      </c>
    </row>
    <row r="104">
      <c r="A104" s="60" t="n"/>
      <c r="B104" s="27" t="n"/>
      <c r="C104" s="28" t="n"/>
      <c r="D104" s="28" t="n"/>
      <c r="E104" s="28" t="n"/>
      <c r="F104" s="28" t="n"/>
      <c r="G104" s="28" t="n"/>
      <c r="H104" s="28" t="n"/>
      <c r="I104" s="61" t="n"/>
      <c r="J104" s="62" t="n"/>
      <c r="K104" s="63" t="n"/>
      <c r="L104" s="32" t="n"/>
      <c r="M104" s="27" t="n"/>
      <c r="N104" s="68">
        <f>IF($A104="","",Assumptions!$B$5)</f>
        <v/>
      </c>
      <c r="O104" s="69">
        <f>IF($A104="","",Assumptions!$B$6)</f>
        <v/>
      </c>
      <c r="P104" s="70">
        <f>IF(OR($A104="",$H104=""),"",IFERROR(VLOOKUP($H104,Assumptions!$H$5:$I$10,2,FALSE),""))</f>
        <v/>
      </c>
      <c r="Q104" s="42">
        <f>IF(OR($A104="",$J104="",$N104=""),"",IFERROR($J104*$N104,""))</f>
        <v/>
      </c>
      <c r="R104" s="42">
        <f>IF(OR($A104="",$K104="",$O104=""),"",IFERROR($K104*$O104,""))</f>
        <v/>
      </c>
      <c r="S104" s="42">
        <f>IF(OR($A104="",$H104="",$I104="",$P104=""),"",IFERROR($I104*$P104,""))</f>
        <v/>
      </c>
      <c r="T104" s="42">
        <f>IF(OR($A104="",$L104=""),"",IFERROR(SUM($Q104:$S104),""))</f>
        <v/>
      </c>
      <c r="U104" s="42">
        <f>IF(OR($A104="",$L104="",$T104=""),"",IFERROR($L104-$T104,""))</f>
        <v/>
      </c>
      <c r="V104" s="71">
        <f>IF(OR($A104="",$L104="",$L104=0),"",IFERROR($U104/$L104,""))</f>
        <v/>
      </c>
      <c r="W104" s="44">
        <f>IF(COUNTA($A104:$M104)=0,"",IF($A104="","Check service date",IF(OR($B104="",$C104="",$D104="",$E104="",$F104="",$G104="",$M104=""),"Check required service details",IF($M104&lt;&gt;"Completed","Review status before profitability use",IF(OR($J104="",$K104="",$L104=""),"Check missing labor, mileage, or revenue",IF($J104&lt;=0,"Check service hours",IF($L104&lt;=0,"Check revenue amount",IF(OR(AND($H104="",$I104&lt;&gt;""),AND($H104&lt;&gt;"",$I104="")),"Check product details",IF(AND($H104&lt;&gt;"",$P104=""),"Check product cost setup",IF($K104&gt;Assumptions!$B$8,"Mileage above review threshold",IF($V104&lt;Assumptions!$B$7,"Margin below target",""))))))))))</f>
        <v/>
      </c>
    </row>
  </sheetData>
  <autoFilter ref="A4:W104"/>
  <mergeCells count="1">
    <mergeCell ref="A1:W1"/>
  </mergeCells>
  <conditionalFormatting sqref="U5:U104">
    <cfRule type="expression" priority="1" dxfId="0">
      <formula>AND($A5&lt;&gt;"",$M5="Completed",$U5&gt;0)</formula>
    </cfRule>
    <cfRule type="expression" priority="2" dxfId="1">
      <formula>AND($A5&lt;&gt;"",$M5="Completed",$U5&lt;0)</formula>
    </cfRule>
  </conditionalFormatting>
  <conditionalFormatting sqref="W5:W104">
    <cfRule type="expression" priority="3" dxfId="1">
      <formula>$W5&lt;&gt;""</formula>
    </cfRule>
  </conditionalFormatting>
  <dataValidations count="11">
    <dataValidation sqref="A5:A104" showDropDown="0" showInputMessage="0" showErrorMessage="0" allowBlank="0" errorTitle="Check Service Date" error="Enter a service date within the displayed planning period." promptTitle="Service Date" prompt="Enter the route service date in MM/DD/YYYY format." type="date" operator="between">
      <formula1>DATE(2024,1,1)</formula1>
      <formula2>DATE(2028,12,31)</formula2>
    </dataValidation>
    <dataValidation sqref="B5:B104" showDropDown="0" showInputMessage="0" showErrorMessage="0" allowBlank="0" errorTitle="Check Route" error="Select a route from the editable Assumptions list." promptTitle="Route" prompt="Choose the route assigned to this visit." type="list">
      <formula1>'Assumptions'!$D$5:$D$10</formula1>
    </dataValidation>
    <dataValidation sqref="E5:E104" showDropDown="0" showInputMessage="0" showErrorMessage="0" allowBlank="0" errorTitle="Check Pest Concern" error="Select a pest concern from the editable Assumptions list." promptTitle="Pest Concern" prompt="Choose the entered pest concern for this fictional record." type="list">
      <formula1>'Assumptions'!$F$5:$F$10</formula1>
    </dataValidation>
    <dataValidation sqref="F5:F104" showDropDown="0" showInputMessage="0" showErrorMessage="0" allowBlank="0" errorTitle="Check Service" error="Select a service from the editable Assumptions list." promptTitle="Service" prompt="Choose the service category used for profitability analysis." type="list">
      <formula1>'Assumptions'!$G$5:$G$9</formula1>
    </dataValidation>
    <dataValidation sqref="G5:G104" showDropDown="0" showInputMessage="0" showErrorMessage="0" allowBlank="0" errorTitle="Check Technician" error="Select a technician from the editable Assumptions list." promptTitle="Technician" prompt="Choose the technician assigned to this visit." type="list">
      <formula1>'Assumptions'!$K$5:$K$8</formula1>
    </dataValidation>
    <dataValidation sqref="H5:H104" showDropDown="0" showInputMessage="0" showErrorMessage="0" allowBlank="0" errorTitle="Check Product" error="Select a product from the editable Assumptions list." promptTitle="Product" prompt="Choose the fictional product or No Product Used." type="list">
      <formula1>'Assumptions'!$H$5:$H$10</formula1>
    </dataValidation>
    <dataValidation sqref="I5:I104" showDropDown="0" showInputMessage="0" showErrorMessage="0" allowBlank="0" errorTitle="Check Product Quantity" error="Enter a quantity from 0 through 10,000 ounces." promptTitle="Product Quantity" prompt="Enter the recorded product quantity in ounces." type="decimal" operator="between">
      <formula1>0</formula1>
      <formula2>10000</formula2>
    </dataValidation>
    <dataValidation sqref="J5:J104" showDropDown="0" showInputMessage="0" showErrorMessage="0" allowBlank="0" errorTitle="Check Service Hours" error="Enter service hours from 0 through 24." promptTitle="Service Hours" prompt="Enter the total service labor time in decimal hours." type="decimal" operator="between">
      <formula1>0</formula1>
      <formula2>24</formula2>
    </dataValidation>
    <dataValidation sqref="K5:K104" showDropDown="0" showInputMessage="0" showErrorMessage="0" allowBlank="0" errorTitle="Check Miles" error="Enter route miles from 0 through 1,000." promptTitle="Route Miles" prompt="Enter miles attributed to this service visit." type="decimal" operator="between">
      <formula1>0</formula1>
      <formula2>1000</formula2>
    </dataValidation>
    <dataValidation sqref="L5:L104" showDropDown="0" showInputMessage="0" showErrorMessage="0" allowBlank="0" errorTitle="Check Revenue" error="Enter revenue from $0.00 through $100,000.00." promptTitle="Revenue" prompt="Enter the service revenue amount used for analysis." type="decimal" operator="between">
      <formula1>0</formula1>
      <formula2>100000</formula2>
    </dataValidation>
    <dataValidation sqref="M5:M104" showDropDown="0" showInputMessage="0" showErrorMessage="0" allowBlank="0" errorTitle="Check Status" error="Select a status from the editable Assumptions list." promptTitle="Status" prompt="Only Completed records are included in the Summary." type="list">
      <formula1>'Assumptions'!$E$5:$E$7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16" customWidth="1" min="3" max="3"/>
    <col width="24" customWidth="1" min="4" max="4"/>
    <col width="15" customWidth="1" min="5" max="5"/>
    <col width="25" customWidth="1" min="6" max="6"/>
    <col width="28" customWidth="1" min="7" max="7"/>
    <col width="28" customWidth="1" min="8" max="8"/>
    <col width="17" customWidth="1" min="9" max="9"/>
    <col width="3" customWidth="1" min="10" max="10"/>
    <col width="31" customWidth="1" min="11" max="11"/>
  </cols>
  <sheetData>
    <row r="1" ht="26" customHeight="1">
      <c r="A1" s="1" t="inlineStr">
        <is>
          <t>Route Profitability Assumptions</t>
        </is>
      </c>
    </row>
    <row r="2" ht="30" customHeight="1">
      <c r="A2" s="2" t="inlineStr">
        <is>
          <t>Edit yellow cells to reflect internal planning estimates. Rates, costs, and review thresholds are not guaranteed.</t>
        </is>
      </c>
    </row>
    <row r="3"/>
    <row r="4">
      <c r="A4" s="45" t="inlineStr">
        <is>
          <t>Assumption</t>
        </is>
      </c>
      <c r="B4" s="45" t="inlineStr">
        <is>
          <t>Value</t>
        </is>
      </c>
      <c r="C4" s="45" t="inlineStr">
        <is>
          <t>Unit</t>
        </is>
      </c>
      <c r="D4" s="45" t="inlineStr">
        <is>
          <t>Routes</t>
        </is>
      </c>
      <c r="E4" s="45" t="inlineStr">
        <is>
          <t>Statuses</t>
        </is>
      </c>
      <c r="F4" s="45" t="inlineStr">
        <is>
          <t>Pest Concerns</t>
        </is>
      </c>
      <c r="G4" s="45" t="inlineStr">
        <is>
          <t>Services</t>
        </is>
      </c>
      <c r="H4" s="45" t="inlineStr">
        <is>
          <t>Products</t>
        </is>
      </c>
      <c r="I4" s="45" t="inlineStr">
        <is>
          <t>Cost per Ounce</t>
        </is>
      </c>
      <c r="K4" s="45" t="inlineStr">
        <is>
          <t>Technicians</t>
        </is>
      </c>
    </row>
    <row r="5">
      <c r="A5" s="13" t="inlineStr">
        <is>
          <t>Labor hourly cost</t>
        </is>
      </c>
      <c r="B5" s="46" t="n">
        <v>32</v>
      </c>
      <c r="C5" s="13" t="inlineStr">
        <is>
          <t>$ per hour</t>
        </is>
      </c>
      <c r="D5" s="27" t="inlineStr">
        <is>
          <t>Fictional Route North</t>
        </is>
      </c>
      <c r="E5" s="27" t="inlineStr">
        <is>
          <t>Completed</t>
        </is>
      </c>
      <c r="F5" s="27" t="inlineStr">
        <is>
          <t>Ant activity</t>
        </is>
      </c>
      <c r="G5" s="27" t="inlineStr">
        <is>
          <t>Fictional Routine Visit</t>
        </is>
      </c>
      <c r="H5" s="27" t="inlineStr">
        <is>
          <t>Fictional Product Aster</t>
        </is>
      </c>
      <c r="I5" s="72" t="n">
        <v>1.85</v>
      </c>
      <c r="J5" s="48" t="n"/>
      <c r="K5" s="27" t="inlineStr">
        <is>
          <t>Fictional Technician Juniper</t>
        </is>
      </c>
    </row>
    <row r="6">
      <c r="A6" s="17" t="inlineStr">
        <is>
          <t>Mileage cost rate</t>
        </is>
      </c>
      <c r="B6" s="73" t="n">
        <v>0.72</v>
      </c>
      <c r="C6" s="17" t="inlineStr">
        <is>
          <t>$ per mile</t>
        </is>
      </c>
      <c r="D6" s="27" t="inlineStr">
        <is>
          <t>Fictional Route East</t>
        </is>
      </c>
      <c r="E6" s="27" t="inlineStr">
        <is>
          <t>Scheduled</t>
        </is>
      </c>
      <c r="F6" s="27" t="inlineStr">
        <is>
          <t>Rodent signs</t>
        </is>
      </c>
      <c r="G6" s="27" t="inlineStr">
        <is>
          <t>Fictional Inspection</t>
        </is>
      </c>
      <c r="H6" s="27" t="inlineStr">
        <is>
          <t>Fictional Product Birch</t>
        </is>
      </c>
      <c r="I6" s="72" t="n">
        <v>2.4</v>
      </c>
      <c r="J6" s="50" t="n"/>
      <c r="K6" s="27" t="inlineStr">
        <is>
          <t>Fictional Technician Rowan</t>
        </is>
      </c>
    </row>
    <row r="7">
      <c r="A7" s="13" t="inlineStr">
        <is>
          <t>Target contribution margin</t>
        </is>
      </c>
      <c r="B7" s="74" t="n">
        <v>0.35</v>
      </c>
      <c r="C7" s="13" t="inlineStr">
        <is>
          <t>Percent</t>
        </is>
      </c>
      <c r="D7" s="27" t="inlineStr">
        <is>
          <t>Fictional Route West</t>
        </is>
      </c>
      <c r="E7" s="27" t="inlineStr">
        <is>
          <t>Canceled</t>
        </is>
      </c>
      <c r="F7" s="27" t="inlineStr">
        <is>
          <t>Cockroach activity</t>
        </is>
      </c>
      <c r="G7" s="27" t="inlineStr">
        <is>
          <t>Fictional Follow-Up</t>
        </is>
      </c>
      <c r="H7" s="27" t="inlineStr">
        <is>
          <t>Fictional Product Cedar</t>
        </is>
      </c>
      <c r="I7" s="72" t="n">
        <v>3.1</v>
      </c>
      <c r="J7" s="48" t="n"/>
      <c r="K7" s="27" t="inlineStr">
        <is>
          <t>Fictional Technician Sage</t>
        </is>
      </c>
    </row>
    <row r="8">
      <c r="A8" s="17" t="inlineStr">
        <is>
          <t>High-mile visit check</t>
        </is>
      </c>
      <c r="B8" s="75" t="n">
        <v>45</v>
      </c>
      <c r="C8" s="17" t="inlineStr">
        <is>
          <t>Miles</t>
        </is>
      </c>
      <c r="D8" s="27" t="inlineStr">
        <is>
          <t>Fictional Route South</t>
        </is>
      </c>
      <c r="E8" s="50" t="n"/>
      <c r="F8" s="27" t="inlineStr">
        <is>
          <t>Wasp activity</t>
        </is>
      </c>
      <c r="G8" s="27" t="inlineStr">
        <is>
          <t>Fictional Exterior Visit</t>
        </is>
      </c>
      <c r="H8" s="27" t="inlineStr">
        <is>
          <t>Fictional Product Drift</t>
        </is>
      </c>
      <c r="I8" s="72" t="n">
        <v>0.95</v>
      </c>
      <c r="J8" s="50" t="n"/>
      <c r="K8" s="27" t="inlineStr">
        <is>
          <t>Fictional Technician Aspen</t>
        </is>
      </c>
    </row>
    <row r="9">
      <c r="A9" s="48" t="n"/>
      <c r="B9" s="48" t="n"/>
      <c r="C9" s="48" t="n"/>
      <c r="D9" s="27" t="inlineStr">
        <is>
          <t>Fictional Route Central</t>
        </is>
      </c>
      <c r="E9" s="48" t="n"/>
      <c r="F9" s="27" t="inlineStr">
        <is>
          <t>Stored-product insects</t>
        </is>
      </c>
      <c r="G9" s="27" t="inlineStr">
        <is>
          <t>Fictional Monitoring Visit</t>
        </is>
      </c>
      <c r="H9" s="27" t="inlineStr">
        <is>
          <t>Fictional Product Ember</t>
        </is>
      </c>
      <c r="I9" s="72" t="n">
        <v>4.25</v>
      </c>
      <c r="J9" s="48" t="n"/>
      <c r="K9" s="48" t="n"/>
    </row>
    <row r="10">
      <c r="A10" s="50" t="n"/>
      <c r="B10" s="50" t="n"/>
      <c r="C10" s="50" t="n"/>
      <c r="D10" s="27" t="inlineStr">
        <is>
          <t>Fictional Route Lakeside</t>
        </is>
      </c>
      <c r="E10" s="50" t="n"/>
      <c r="F10" s="27" t="inlineStr">
        <is>
          <t>General inspection</t>
        </is>
      </c>
      <c r="G10" s="50" t="n"/>
      <c r="H10" s="27" t="inlineStr">
        <is>
          <t>No Product Used</t>
        </is>
      </c>
      <c r="I10" s="72" t="n">
        <v>0</v>
      </c>
      <c r="J10" s="50" t="n"/>
      <c r="K10" s="50" t="n"/>
    </row>
  </sheetData>
  <autoFilter ref="A4:C8"/>
  <mergeCells count="1">
    <mergeCell ref="A1:K1"/>
  </mergeCells>
  <dataValidations count="5">
    <dataValidation sqref="B5" showDropDown="0" showInputMessage="0" showErrorMessage="0" allowBlank="0" errorTitle="Check Labor Cost" error="Enter a labor cost from $0.00 through $500.00 per hour." promptTitle="Labor Cost" prompt="Enter the estimated company labor cost per service hour." type="decimal" operator="between">
      <formula1>0</formula1>
      <formula2>500</formula2>
    </dataValidation>
    <dataValidation sqref="B6" showDropDown="0" showInputMessage="0" showErrorMessage="0" allowBlank="0" errorTitle="Check Mileage Cost" error="Enter a mileage cost from $0.00 through $10.00 per mile." promptTitle="Mileage Cost" prompt="Enter the estimated vehicle cost per route mile." type="decimal" operator="between">
      <formula1>0</formula1>
      <formula2>10</formula2>
    </dataValidation>
    <dataValidation sqref="B7" showDropDown="0" showInputMessage="0" showErrorMessage="0" allowBlank="0" errorTitle="Check Target Margin" error="Enter a target margin from 0% through 100%." promptTitle="Target Margin" prompt="Enter an internal contribution margin review target." type="decimal" operator="between">
      <formula1>0</formula1>
      <formula2>1</formula2>
    </dataValidation>
    <dataValidation sqref="B8" showDropDown="0" showInputMessage="0" showErrorMessage="0" allowBlank="0" errorTitle="Check Mileage Threshold" error="Enter a mileage review threshold from 0 through 1,000 miles." promptTitle="Mileage Review" prompt="Visits above this mileage receive a human-review alert." type="decimal" operator="between">
      <formula1>0</formula1>
      <formula2>1000</formula2>
    </dataValidation>
    <dataValidation sqref="I5:I10" showDropDown="0" showInputMessage="0" showErrorMessage="0" allowBlank="0" errorTitle="Check Product Cost" error="Enter a product cost from $0.00 through $1,000.00 per ounce." promptTitle="Product Cost" prompt="Enter the internal estimated cost per ounce." type="decimal" operator="between">
      <formula1>0</formula1>
      <formula2>1000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2026-09-11T00:18:04Z</dcterms:created>
  <dcterms:modified xmlns:dcterms="http://purl.org/dc/terms/" xmlns:xsi="http://www.w3.org/2001/XMLSchema-instance" xsi:type="dcterms:W3CDTF">2026-09-11T00:18:05+00:00Z</dcterms:modified>
</cp:coreProperties>
</file>