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ales Tax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'Summary'!$A$17:$G$27</definedName>
    <definedName name="_xlnm._FilterDatabase" localSheetId="1" hidden="1">'Sales Tax Log'!$A$4:$P$104</definedName>
    <definedName name="_xlnm._FilterDatabase" localSheetId="2" hidden="1">'Assumptions'!$A$12:$B$112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F706F"/>
      <sz val="9"/>
    </font>
    <font>
      <name val="Calibri"/>
      <b val="1"/>
      <color rgb="0024383F"/>
      <sz val="10"/>
    </font>
    <font>
      <name val="Calibri"/>
      <b val="1"/>
      <color rgb="00FFFFFF"/>
      <sz val="11"/>
    </font>
    <font>
      <name val="Calibri"/>
      <color rgb="0024383F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4" fillId="5" borderId="1" pivotButton="0" quotePrefix="0" xfId="0"/>
    <xf numFmtId="1" fontId="5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10" fontId="5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0" fontId="5" fillId="4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/>
    </xf>
    <xf numFmtId="10" fontId="5" fillId="6" borderId="1" applyAlignment="1" pivotButton="0" quotePrefix="0" xfId="0">
      <alignment horizontal="left" vertical="center"/>
    </xf>
    <xf numFmtId="10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G2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3" customWidth="1" min="3" max="3"/>
    <col width="31" customWidth="1" min="4" max="4"/>
    <col width="17" customWidth="1" min="5" max="5"/>
    <col width="17" customWidth="1" min="6" max="6"/>
    <col width="14" customWidth="1" min="7" max="7"/>
  </cols>
  <sheetData>
    <row r="1" ht="27" customHeight="1">
      <c r="A1" s="1" t="inlineStr">
        <is>
          <t>Pest Control Sales Tax Tracker</t>
        </is>
      </c>
    </row>
    <row r="2" ht="24" customHeight="1">
      <c r="A2" s="3" t="inlineStr">
        <is>
          <t>Internal planning aid only. Confirm taxability, rates, filing duties, and payment records against source documents and qualified advice.</t>
        </is>
      </c>
    </row>
    <row r="3"/>
    <row r="4">
      <c r="A4" s="4" t="inlineStr">
        <is>
          <t>Reporting Start</t>
        </is>
      </c>
      <c r="B4" s="5">
        <f>IF(Assumptions!B6="","",Assumptions!B6)</f>
        <v/>
      </c>
      <c r="D4" s="4" t="inlineStr">
        <is>
          <t>Reporting End</t>
        </is>
      </c>
      <c r="E4" s="5">
        <f>IF(Assumptions!B7="","",Assumptions!B7)</f>
        <v/>
      </c>
    </row>
    <row r="5"/>
    <row r="6">
      <c r="A6" s="6" t="inlineStr">
        <is>
          <t>Reconciliation Indicators</t>
        </is>
      </c>
      <c r="B6" s="6" t="n"/>
      <c r="D6" s="6" t="inlineStr">
        <is>
          <t>Filing Status and Checks</t>
        </is>
      </c>
      <c r="E6" s="6" t="n"/>
    </row>
    <row r="7">
      <c r="A7" s="4" t="inlineStr">
        <is>
          <t>Records</t>
        </is>
      </c>
      <c r="B7" s="7">
        <f>IF(OR(Assumptions!$B$6="",Assumptions!$B$7=""),"",COUNTIFS('Sales Tax Log'!$A$5:$A$104,"&gt;="&amp;Assumptions!$B$6,'Sales Tax Log'!$A$5:$A$104,"&lt;="&amp;Assumptions!$B$7))</f>
        <v/>
      </c>
      <c r="D7" s="4" t="inlineStr">
        <is>
          <t>Paid</t>
        </is>
      </c>
      <c r="E7" s="7">
        <f>IF($B$7="","",COUNTIFS('Sales Tax Log'!$A$5:$A$104,"&gt;="&amp;Assumptions!$B$6,'Sales Tax Log'!$A$5:$A$104,"&lt;="&amp;Assumptions!$B$7,'Sales Tax Log'!$N$5:$N$104,"Paid"))</f>
        <v/>
      </c>
    </row>
    <row r="8">
      <c r="A8" s="8" t="inlineStr">
        <is>
          <t>Invoice Sales</t>
        </is>
      </c>
      <c r="B8" s="9">
        <f>IF($B$7=0,"",SUMIFS('Sales Tax Log'!$H$5:$H$104,'Sales Tax Log'!$A$5:$A$104,"&gt;="&amp;Assumptions!$B$6,'Sales Tax Log'!$A$5:$A$104,"&lt;="&amp;Assumptions!$B$7))</f>
        <v/>
      </c>
      <c r="D8" s="8" t="inlineStr">
        <is>
          <t>Ready to File</t>
        </is>
      </c>
      <c r="E8" s="10">
        <f>IF($B$7="","",COUNTIFS('Sales Tax Log'!$A$5:$A$104,"&gt;="&amp;Assumptions!$B$6,'Sales Tax Log'!$A$5:$A$104,"&lt;="&amp;Assumptions!$B$7,'Sales Tax Log'!$N$5:$N$104,"Ready to File"))</f>
        <v/>
      </c>
    </row>
    <row r="9">
      <c r="A9" s="4" t="inlineStr">
        <is>
          <t>Taxable Sales</t>
        </is>
      </c>
      <c r="B9" s="11">
        <f>IF($B$7=0,"",SUMIFS('Sales Tax Log'!$I$5:$I$104,'Sales Tax Log'!$A$5:$A$104,"&gt;="&amp;Assumptions!$B$6,'Sales Tax Log'!$A$5:$A$104,"&lt;="&amp;Assumptions!$B$7))</f>
        <v/>
      </c>
      <c r="D9" s="4" t="inlineStr">
        <is>
          <t>Filed - Unpaid</t>
        </is>
      </c>
      <c r="E9" s="7">
        <f>IF($B$7="","",COUNTIFS('Sales Tax Log'!$A$5:$A$104,"&gt;="&amp;Assumptions!$B$6,'Sales Tax Log'!$A$5:$A$104,"&lt;="&amp;Assumptions!$B$7,'Sales Tax Log'!$N$5:$N$104,"Filed - Unpaid"))</f>
        <v/>
      </c>
    </row>
    <row r="10">
      <c r="A10" s="8" t="inlineStr">
        <is>
          <t>Expected Tax</t>
        </is>
      </c>
      <c r="B10" s="9">
        <f>IF($B$7=0,"",SUMIFS('Sales Tax Log'!$K$5:$K$104,'Sales Tax Log'!$A$5:$A$104,"&gt;="&amp;Assumptions!$B$6,'Sales Tax Log'!$A$5:$A$104,"&lt;="&amp;Assumptions!$B$7))</f>
        <v/>
      </c>
      <c r="D10" s="8" t="inlineStr">
        <is>
          <t>Unreviewed</t>
        </is>
      </c>
      <c r="E10" s="10">
        <f>IF($B$7="","",COUNTIFS('Sales Tax Log'!$A$5:$A$104,"&gt;="&amp;Assumptions!$B$6,'Sales Tax Log'!$A$5:$A$104,"&lt;="&amp;Assumptions!$B$7,'Sales Tax Log'!$N$5:$N$104,"Unreviewed"))</f>
        <v/>
      </c>
    </row>
    <row r="11">
      <c r="A11" s="4" t="inlineStr">
        <is>
          <t>Tax Collected</t>
        </is>
      </c>
      <c r="B11" s="11">
        <f>IF($B$7=0,"",SUMIFS('Sales Tax Log'!$L$5:$L$104,'Sales Tax Log'!$A$5:$A$104,"&gt;="&amp;Assumptions!$B$6,'Sales Tax Log'!$A$5:$A$104,"&lt;="&amp;Assumptions!$B$7))</f>
        <v/>
      </c>
      <c r="D11" s="4" t="inlineStr">
        <is>
          <t>On Hold</t>
        </is>
      </c>
      <c r="E11" s="7">
        <f>IF($B$7="","",COUNTIFS('Sales Tax Log'!$A$5:$A$104,"&gt;="&amp;Assumptions!$B$6,'Sales Tax Log'!$A$5:$A$104,"&lt;="&amp;Assumptions!$B$7,'Sales Tax Log'!$N$5:$N$104,"On Hold"))</f>
        <v/>
      </c>
    </row>
    <row r="12">
      <c r="A12" s="8" t="inlineStr">
        <is>
          <t>Net Tax Difference</t>
        </is>
      </c>
      <c r="B12" s="9">
        <f>IF($B$7=0,"",ROUND($B$11-$B$10,2))</f>
        <v/>
      </c>
      <c r="D12" s="8" t="inlineStr">
        <is>
          <t>Company Collection Missing</t>
        </is>
      </c>
      <c r="E12" s="10">
        <f>IF($B$7="","",COUNTIFS('Sales Tax Log'!$A$5:$A$104,"&gt;="&amp;Assumptions!$B$6,'Sales Tax Log'!$A$5:$A$104,"&lt;="&amp;Assumptions!$B$7,'Sales Tax Log'!$G$5:$G$104,"Company Collects",'Sales Tax Log'!$K$5:$K$104,"&gt;0",'Sales Tax Log'!$L$5:$L$104,""))</f>
        <v/>
      </c>
    </row>
    <row r="13">
      <c r="A13" s="4" t="inlineStr">
        <is>
          <t>Expected Tax Not Marked Paid</t>
        </is>
      </c>
      <c r="B13" s="11">
        <f>IF($B$7=0,"",SUMIFS('Sales Tax Log'!$K$5:$K$104,'Sales Tax Log'!$A$5:$A$104,"&gt;="&amp;Assumptions!$B$6,'Sales Tax Log'!$A$5:$A$104,"&lt;="&amp;Assumptions!$B$7,'Sales Tax Log'!$N$5:$N$104,"&lt;&gt;Paid"))</f>
        <v/>
      </c>
      <c r="D13" s="4" t="inlineStr">
        <is>
          <t>Paid Status Missing Date</t>
        </is>
      </c>
      <c r="E13" s="7">
        <f>IF($B$7="","",COUNTIFS('Sales Tax Log'!$A$5:$A$104,"&gt;="&amp;Assumptions!$B$6,'Sales Tax Log'!$A$5:$A$104,"&lt;="&amp;Assumptions!$B$7,'Sales Tax Log'!$N$5:$N$104,"Paid",'Sales Tax Log'!$O$5:$O$104,""))</f>
        <v/>
      </c>
    </row>
    <row r="14">
      <c r="A14" s="8" t="inlineStr">
        <is>
          <t>Items Needing Review</t>
        </is>
      </c>
      <c r="B14" s="10">
        <f>IF($B$7="","",COUNTIFS('Sales Tax Log'!$A$5:$A$104,"&gt;="&amp;Assumptions!$B$6,'Sales Tax Log'!$A$5:$A$104,"&lt;="&amp;Assumptions!$B$7,'Sales Tax Log'!$P$5:$P$104,"&lt;&gt;OK",'Sales Tax Log'!$P$5:$P$104,"&lt;&gt;"))</f>
        <v/>
      </c>
      <c r="D14" s="8" t="inlineStr">
        <is>
          <t>Payment Date Without Paid Status</t>
        </is>
      </c>
      <c r="E14" s="10">
        <f>IF($B$7="","",COUNTIFS('Sales Tax Log'!$A$5:$A$104,"&gt;="&amp;Assumptions!$B$6,'Sales Tax Log'!$A$5:$A$104,"&lt;="&amp;Assumptions!$B$7,'Sales Tax Log'!$N$5:$N$104,"&lt;&gt;Paid",'Sales Tax Log'!$O$5:$O$104,"&lt;&gt;"))</f>
        <v/>
      </c>
    </row>
    <row r="15"/>
    <row r="16">
      <c r="A16" s="6" t="inlineStr">
        <is>
          <t>Jurisdiction Reconciliation — First 10 Listed Jurisdictions</t>
        </is>
      </c>
      <c r="B16" s="6" t="n"/>
      <c r="C16" s="6" t="n"/>
      <c r="D16" s="6" t="n"/>
      <c r="E16" s="6" t="n"/>
      <c r="F16" s="6" t="n"/>
      <c r="G16" s="6" t="n"/>
    </row>
    <row r="17">
      <c r="A17" s="12" t="inlineStr">
        <is>
          <t>Tax Jurisdiction</t>
        </is>
      </c>
      <c r="B17" s="12" t="inlineStr">
        <is>
          <t>Invoice Sales</t>
        </is>
      </c>
      <c r="C17" s="12" t="inlineStr">
        <is>
          <t>Taxable Sales</t>
        </is>
      </c>
      <c r="D17" s="12" t="inlineStr">
        <is>
          <t>Expected Tax</t>
        </is>
      </c>
      <c r="E17" s="12" t="inlineStr">
        <is>
          <t>Tax Collected</t>
        </is>
      </c>
      <c r="F17" s="12" t="inlineStr">
        <is>
          <t>Tax Difference</t>
        </is>
      </c>
      <c r="G17" s="12" t="inlineStr">
        <is>
          <t>Review Count</t>
        </is>
      </c>
    </row>
    <row r="18">
      <c r="A18" s="13">
        <f>IF(Assumptions!A13="","",Assumptions!A13)</f>
        <v/>
      </c>
      <c r="B18" s="11">
        <f>IF($A18="","",SUMIFS('Sales Tax Log'!$H$5:$H$104,'Sales Tax Log'!$A$5:$A$104,"&gt;="&amp;Assumptions!$B$6,'Sales Tax Log'!$A$5:$A$104,"&lt;="&amp;Assumptions!$B$7,'Sales Tax Log'!$F$5:$F$104,$A18))</f>
        <v/>
      </c>
      <c r="C18" s="11">
        <f>IF($A18="","",SUMIFS('Sales Tax Log'!$I$5:$I$104,'Sales Tax Log'!$A$5:$A$104,"&gt;="&amp;Assumptions!$B$6,'Sales Tax Log'!$A$5:$A$104,"&lt;="&amp;Assumptions!$B$7,'Sales Tax Log'!$F$5:$F$104,$A18))</f>
        <v/>
      </c>
      <c r="D18" s="11">
        <f>IF($A18="","",SUMIFS('Sales Tax Log'!$K$5:$K$104,'Sales Tax Log'!$A$5:$A$104,"&gt;="&amp;Assumptions!$B$6,'Sales Tax Log'!$A$5:$A$104,"&lt;="&amp;Assumptions!$B$7,'Sales Tax Log'!$F$5:$F$104,$A18))</f>
        <v/>
      </c>
      <c r="E18" s="11">
        <f>IF($A18="","",SUMIFS('Sales Tax Log'!$L$5:$L$104,'Sales Tax Log'!$A$5:$A$104,"&gt;="&amp;Assumptions!$B$6,'Sales Tax Log'!$A$5:$A$104,"&lt;="&amp;Assumptions!$B$7,'Sales Tax Log'!$F$5:$F$104,$A18))</f>
        <v/>
      </c>
      <c r="F18" s="11">
        <f>IF($A18="","",ROUND(E18-D18,2))</f>
        <v/>
      </c>
      <c r="G18" s="7">
        <f>IF($A18="","",COUNTIFS('Sales Tax Log'!$A$5:$A$104,"&gt;="&amp;Assumptions!$B$6,'Sales Tax Log'!$A$5:$A$104,"&lt;="&amp;Assumptions!$B$7,'Sales Tax Log'!$F$5:$F$104,$A18,'Sales Tax Log'!$P$5:$P$104,"&lt;&gt;OK",'Sales Tax Log'!$P$5:$P$104,"&lt;&gt;"))</f>
        <v/>
      </c>
    </row>
    <row r="19">
      <c r="A19" s="14">
        <f>IF(Assumptions!A14="","",Assumptions!A14)</f>
        <v/>
      </c>
      <c r="B19" s="9">
        <f>IF($A19="","",SUMIFS('Sales Tax Log'!$H$5:$H$104,'Sales Tax Log'!$A$5:$A$104,"&gt;="&amp;Assumptions!$B$6,'Sales Tax Log'!$A$5:$A$104,"&lt;="&amp;Assumptions!$B$7,'Sales Tax Log'!$F$5:$F$104,$A19))</f>
        <v/>
      </c>
      <c r="C19" s="9">
        <f>IF($A19="","",SUMIFS('Sales Tax Log'!$I$5:$I$104,'Sales Tax Log'!$A$5:$A$104,"&gt;="&amp;Assumptions!$B$6,'Sales Tax Log'!$A$5:$A$104,"&lt;="&amp;Assumptions!$B$7,'Sales Tax Log'!$F$5:$F$104,$A19))</f>
        <v/>
      </c>
      <c r="D19" s="9">
        <f>IF($A19="","",SUMIFS('Sales Tax Log'!$K$5:$K$104,'Sales Tax Log'!$A$5:$A$104,"&gt;="&amp;Assumptions!$B$6,'Sales Tax Log'!$A$5:$A$104,"&lt;="&amp;Assumptions!$B$7,'Sales Tax Log'!$F$5:$F$104,$A19))</f>
        <v/>
      </c>
      <c r="E19" s="9">
        <f>IF($A19="","",SUMIFS('Sales Tax Log'!$L$5:$L$104,'Sales Tax Log'!$A$5:$A$104,"&gt;="&amp;Assumptions!$B$6,'Sales Tax Log'!$A$5:$A$104,"&lt;="&amp;Assumptions!$B$7,'Sales Tax Log'!$F$5:$F$104,$A19))</f>
        <v/>
      </c>
      <c r="F19" s="9">
        <f>IF($A19="","",ROUND(E19-D19,2))</f>
        <v/>
      </c>
      <c r="G19" s="10">
        <f>IF($A19="","",COUNTIFS('Sales Tax Log'!$A$5:$A$104,"&gt;="&amp;Assumptions!$B$6,'Sales Tax Log'!$A$5:$A$104,"&lt;="&amp;Assumptions!$B$7,'Sales Tax Log'!$F$5:$F$104,$A19,'Sales Tax Log'!$P$5:$P$104,"&lt;&gt;OK",'Sales Tax Log'!$P$5:$P$104,"&lt;&gt;"))</f>
        <v/>
      </c>
    </row>
    <row r="20">
      <c r="A20" s="13">
        <f>IF(Assumptions!A15="","",Assumptions!A15)</f>
        <v/>
      </c>
      <c r="B20" s="11">
        <f>IF($A20="","",SUMIFS('Sales Tax Log'!$H$5:$H$104,'Sales Tax Log'!$A$5:$A$104,"&gt;="&amp;Assumptions!$B$6,'Sales Tax Log'!$A$5:$A$104,"&lt;="&amp;Assumptions!$B$7,'Sales Tax Log'!$F$5:$F$104,$A20))</f>
        <v/>
      </c>
      <c r="C20" s="11">
        <f>IF($A20="","",SUMIFS('Sales Tax Log'!$I$5:$I$104,'Sales Tax Log'!$A$5:$A$104,"&gt;="&amp;Assumptions!$B$6,'Sales Tax Log'!$A$5:$A$104,"&lt;="&amp;Assumptions!$B$7,'Sales Tax Log'!$F$5:$F$104,$A20))</f>
        <v/>
      </c>
      <c r="D20" s="11">
        <f>IF($A20="","",SUMIFS('Sales Tax Log'!$K$5:$K$104,'Sales Tax Log'!$A$5:$A$104,"&gt;="&amp;Assumptions!$B$6,'Sales Tax Log'!$A$5:$A$104,"&lt;="&amp;Assumptions!$B$7,'Sales Tax Log'!$F$5:$F$104,$A20))</f>
        <v/>
      </c>
      <c r="E20" s="11">
        <f>IF($A20="","",SUMIFS('Sales Tax Log'!$L$5:$L$104,'Sales Tax Log'!$A$5:$A$104,"&gt;="&amp;Assumptions!$B$6,'Sales Tax Log'!$A$5:$A$104,"&lt;="&amp;Assumptions!$B$7,'Sales Tax Log'!$F$5:$F$104,$A20))</f>
        <v/>
      </c>
      <c r="F20" s="11">
        <f>IF($A20="","",ROUND(E20-D20,2))</f>
        <v/>
      </c>
      <c r="G20" s="7">
        <f>IF($A20="","",COUNTIFS('Sales Tax Log'!$A$5:$A$104,"&gt;="&amp;Assumptions!$B$6,'Sales Tax Log'!$A$5:$A$104,"&lt;="&amp;Assumptions!$B$7,'Sales Tax Log'!$F$5:$F$104,$A20,'Sales Tax Log'!$P$5:$P$104,"&lt;&gt;OK",'Sales Tax Log'!$P$5:$P$104,"&lt;&gt;"))</f>
        <v/>
      </c>
    </row>
    <row r="21">
      <c r="A21" s="14">
        <f>IF(Assumptions!A16="","",Assumptions!A16)</f>
        <v/>
      </c>
      <c r="B21" s="9">
        <f>IF($A21="","",SUMIFS('Sales Tax Log'!$H$5:$H$104,'Sales Tax Log'!$A$5:$A$104,"&gt;="&amp;Assumptions!$B$6,'Sales Tax Log'!$A$5:$A$104,"&lt;="&amp;Assumptions!$B$7,'Sales Tax Log'!$F$5:$F$104,$A21))</f>
        <v/>
      </c>
      <c r="C21" s="9">
        <f>IF($A21="","",SUMIFS('Sales Tax Log'!$I$5:$I$104,'Sales Tax Log'!$A$5:$A$104,"&gt;="&amp;Assumptions!$B$6,'Sales Tax Log'!$A$5:$A$104,"&lt;="&amp;Assumptions!$B$7,'Sales Tax Log'!$F$5:$F$104,$A21))</f>
        <v/>
      </c>
      <c r="D21" s="9">
        <f>IF($A21="","",SUMIFS('Sales Tax Log'!$K$5:$K$104,'Sales Tax Log'!$A$5:$A$104,"&gt;="&amp;Assumptions!$B$6,'Sales Tax Log'!$A$5:$A$104,"&lt;="&amp;Assumptions!$B$7,'Sales Tax Log'!$F$5:$F$104,$A21))</f>
        <v/>
      </c>
      <c r="E21" s="9">
        <f>IF($A21="","",SUMIFS('Sales Tax Log'!$L$5:$L$104,'Sales Tax Log'!$A$5:$A$104,"&gt;="&amp;Assumptions!$B$6,'Sales Tax Log'!$A$5:$A$104,"&lt;="&amp;Assumptions!$B$7,'Sales Tax Log'!$F$5:$F$104,$A21))</f>
        <v/>
      </c>
      <c r="F21" s="9">
        <f>IF($A21="","",ROUND(E21-D21,2))</f>
        <v/>
      </c>
      <c r="G21" s="10">
        <f>IF($A21="","",COUNTIFS('Sales Tax Log'!$A$5:$A$104,"&gt;="&amp;Assumptions!$B$6,'Sales Tax Log'!$A$5:$A$104,"&lt;="&amp;Assumptions!$B$7,'Sales Tax Log'!$F$5:$F$104,$A21,'Sales Tax Log'!$P$5:$P$104,"&lt;&gt;OK",'Sales Tax Log'!$P$5:$P$104,"&lt;&gt;"))</f>
        <v/>
      </c>
    </row>
    <row r="22">
      <c r="A22" s="13">
        <f>IF(Assumptions!A17="","",Assumptions!A17)</f>
        <v/>
      </c>
      <c r="B22" s="11">
        <f>IF($A22="","",SUMIFS('Sales Tax Log'!$H$5:$H$104,'Sales Tax Log'!$A$5:$A$104,"&gt;="&amp;Assumptions!$B$6,'Sales Tax Log'!$A$5:$A$104,"&lt;="&amp;Assumptions!$B$7,'Sales Tax Log'!$F$5:$F$104,$A22))</f>
        <v/>
      </c>
      <c r="C22" s="11">
        <f>IF($A22="","",SUMIFS('Sales Tax Log'!$I$5:$I$104,'Sales Tax Log'!$A$5:$A$104,"&gt;="&amp;Assumptions!$B$6,'Sales Tax Log'!$A$5:$A$104,"&lt;="&amp;Assumptions!$B$7,'Sales Tax Log'!$F$5:$F$104,$A22))</f>
        <v/>
      </c>
      <c r="D22" s="11">
        <f>IF($A22="","",SUMIFS('Sales Tax Log'!$K$5:$K$104,'Sales Tax Log'!$A$5:$A$104,"&gt;="&amp;Assumptions!$B$6,'Sales Tax Log'!$A$5:$A$104,"&lt;="&amp;Assumptions!$B$7,'Sales Tax Log'!$F$5:$F$104,$A22))</f>
        <v/>
      </c>
      <c r="E22" s="11">
        <f>IF($A22="","",SUMIFS('Sales Tax Log'!$L$5:$L$104,'Sales Tax Log'!$A$5:$A$104,"&gt;="&amp;Assumptions!$B$6,'Sales Tax Log'!$A$5:$A$104,"&lt;="&amp;Assumptions!$B$7,'Sales Tax Log'!$F$5:$F$104,$A22))</f>
        <v/>
      </c>
      <c r="F22" s="11">
        <f>IF($A22="","",ROUND(E22-D22,2))</f>
        <v/>
      </c>
      <c r="G22" s="7">
        <f>IF($A22="","",COUNTIFS('Sales Tax Log'!$A$5:$A$104,"&gt;="&amp;Assumptions!$B$6,'Sales Tax Log'!$A$5:$A$104,"&lt;="&amp;Assumptions!$B$7,'Sales Tax Log'!$F$5:$F$104,$A22,'Sales Tax Log'!$P$5:$P$104,"&lt;&gt;OK",'Sales Tax Log'!$P$5:$P$104,"&lt;&gt;"))</f>
        <v/>
      </c>
    </row>
    <row r="23">
      <c r="A23" s="14">
        <f>IF(Assumptions!A18="","",Assumptions!A18)</f>
        <v/>
      </c>
      <c r="B23" s="9">
        <f>IF($A23="","",SUMIFS('Sales Tax Log'!$H$5:$H$104,'Sales Tax Log'!$A$5:$A$104,"&gt;="&amp;Assumptions!$B$6,'Sales Tax Log'!$A$5:$A$104,"&lt;="&amp;Assumptions!$B$7,'Sales Tax Log'!$F$5:$F$104,$A23))</f>
        <v/>
      </c>
      <c r="C23" s="9">
        <f>IF($A23="","",SUMIFS('Sales Tax Log'!$I$5:$I$104,'Sales Tax Log'!$A$5:$A$104,"&gt;="&amp;Assumptions!$B$6,'Sales Tax Log'!$A$5:$A$104,"&lt;="&amp;Assumptions!$B$7,'Sales Tax Log'!$F$5:$F$104,$A23))</f>
        <v/>
      </c>
      <c r="D23" s="9">
        <f>IF($A23="","",SUMIFS('Sales Tax Log'!$K$5:$K$104,'Sales Tax Log'!$A$5:$A$104,"&gt;="&amp;Assumptions!$B$6,'Sales Tax Log'!$A$5:$A$104,"&lt;="&amp;Assumptions!$B$7,'Sales Tax Log'!$F$5:$F$104,$A23))</f>
        <v/>
      </c>
      <c r="E23" s="9">
        <f>IF($A23="","",SUMIFS('Sales Tax Log'!$L$5:$L$104,'Sales Tax Log'!$A$5:$A$104,"&gt;="&amp;Assumptions!$B$6,'Sales Tax Log'!$A$5:$A$104,"&lt;="&amp;Assumptions!$B$7,'Sales Tax Log'!$F$5:$F$104,$A23))</f>
        <v/>
      </c>
      <c r="F23" s="9">
        <f>IF($A23="","",ROUND(E23-D23,2))</f>
        <v/>
      </c>
      <c r="G23" s="10">
        <f>IF($A23="","",COUNTIFS('Sales Tax Log'!$A$5:$A$104,"&gt;="&amp;Assumptions!$B$6,'Sales Tax Log'!$A$5:$A$104,"&lt;="&amp;Assumptions!$B$7,'Sales Tax Log'!$F$5:$F$104,$A23,'Sales Tax Log'!$P$5:$P$104,"&lt;&gt;OK",'Sales Tax Log'!$P$5:$P$104,"&lt;&gt;"))</f>
        <v/>
      </c>
    </row>
    <row r="24">
      <c r="A24" s="13">
        <f>IF(Assumptions!A19="","",Assumptions!A19)</f>
        <v/>
      </c>
      <c r="B24" s="11">
        <f>IF($A24="","",SUMIFS('Sales Tax Log'!$H$5:$H$104,'Sales Tax Log'!$A$5:$A$104,"&gt;="&amp;Assumptions!$B$6,'Sales Tax Log'!$A$5:$A$104,"&lt;="&amp;Assumptions!$B$7,'Sales Tax Log'!$F$5:$F$104,$A24))</f>
        <v/>
      </c>
      <c r="C24" s="11">
        <f>IF($A24="","",SUMIFS('Sales Tax Log'!$I$5:$I$104,'Sales Tax Log'!$A$5:$A$104,"&gt;="&amp;Assumptions!$B$6,'Sales Tax Log'!$A$5:$A$104,"&lt;="&amp;Assumptions!$B$7,'Sales Tax Log'!$F$5:$F$104,$A24))</f>
        <v/>
      </c>
      <c r="D24" s="11">
        <f>IF($A24="","",SUMIFS('Sales Tax Log'!$K$5:$K$104,'Sales Tax Log'!$A$5:$A$104,"&gt;="&amp;Assumptions!$B$6,'Sales Tax Log'!$A$5:$A$104,"&lt;="&amp;Assumptions!$B$7,'Sales Tax Log'!$F$5:$F$104,$A24))</f>
        <v/>
      </c>
      <c r="E24" s="11">
        <f>IF($A24="","",SUMIFS('Sales Tax Log'!$L$5:$L$104,'Sales Tax Log'!$A$5:$A$104,"&gt;="&amp;Assumptions!$B$6,'Sales Tax Log'!$A$5:$A$104,"&lt;="&amp;Assumptions!$B$7,'Sales Tax Log'!$F$5:$F$104,$A24))</f>
        <v/>
      </c>
      <c r="F24" s="11">
        <f>IF($A24="","",ROUND(E24-D24,2))</f>
        <v/>
      </c>
      <c r="G24" s="7">
        <f>IF($A24="","",COUNTIFS('Sales Tax Log'!$A$5:$A$104,"&gt;="&amp;Assumptions!$B$6,'Sales Tax Log'!$A$5:$A$104,"&lt;="&amp;Assumptions!$B$7,'Sales Tax Log'!$F$5:$F$104,$A24,'Sales Tax Log'!$P$5:$P$104,"&lt;&gt;OK",'Sales Tax Log'!$P$5:$P$104,"&lt;&gt;"))</f>
        <v/>
      </c>
    </row>
    <row r="25">
      <c r="A25" s="14">
        <f>IF(Assumptions!A20="","",Assumptions!A20)</f>
        <v/>
      </c>
      <c r="B25" s="9">
        <f>IF($A25="","",SUMIFS('Sales Tax Log'!$H$5:$H$104,'Sales Tax Log'!$A$5:$A$104,"&gt;="&amp;Assumptions!$B$6,'Sales Tax Log'!$A$5:$A$104,"&lt;="&amp;Assumptions!$B$7,'Sales Tax Log'!$F$5:$F$104,$A25))</f>
        <v/>
      </c>
      <c r="C25" s="9">
        <f>IF($A25="","",SUMIFS('Sales Tax Log'!$I$5:$I$104,'Sales Tax Log'!$A$5:$A$104,"&gt;="&amp;Assumptions!$B$6,'Sales Tax Log'!$A$5:$A$104,"&lt;="&amp;Assumptions!$B$7,'Sales Tax Log'!$F$5:$F$104,$A25))</f>
        <v/>
      </c>
      <c r="D25" s="9">
        <f>IF($A25="","",SUMIFS('Sales Tax Log'!$K$5:$K$104,'Sales Tax Log'!$A$5:$A$104,"&gt;="&amp;Assumptions!$B$6,'Sales Tax Log'!$A$5:$A$104,"&lt;="&amp;Assumptions!$B$7,'Sales Tax Log'!$F$5:$F$104,$A25))</f>
        <v/>
      </c>
      <c r="E25" s="9">
        <f>IF($A25="","",SUMIFS('Sales Tax Log'!$L$5:$L$104,'Sales Tax Log'!$A$5:$A$104,"&gt;="&amp;Assumptions!$B$6,'Sales Tax Log'!$A$5:$A$104,"&lt;="&amp;Assumptions!$B$7,'Sales Tax Log'!$F$5:$F$104,$A25))</f>
        <v/>
      </c>
      <c r="F25" s="9">
        <f>IF($A25="","",ROUND(E25-D25,2))</f>
        <v/>
      </c>
      <c r="G25" s="10">
        <f>IF($A25="","",COUNTIFS('Sales Tax Log'!$A$5:$A$104,"&gt;="&amp;Assumptions!$B$6,'Sales Tax Log'!$A$5:$A$104,"&lt;="&amp;Assumptions!$B$7,'Sales Tax Log'!$F$5:$F$104,$A25,'Sales Tax Log'!$P$5:$P$104,"&lt;&gt;OK",'Sales Tax Log'!$P$5:$P$104,"&lt;&gt;"))</f>
        <v/>
      </c>
    </row>
    <row r="26">
      <c r="A26" s="13">
        <f>IF(Assumptions!A21="","",Assumptions!A21)</f>
        <v/>
      </c>
      <c r="B26" s="11">
        <f>IF($A26="","",SUMIFS('Sales Tax Log'!$H$5:$H$104,'Sales Tax Log'!$A$5:$A$104,"&gt;="&amp;Assumptions!$B$6,'Sales Tax Log'!$A$5:$A$104,"&lt;="&amp;Assumptions!$B$7,'Sales Tax Log'!$F$5:$F$104,$A26))</f>
        <v/>
      </c>
      <c r="C26" s="11">
        <f>IF($A26="","",SUMIFS('Sales Tax Log'!$I$5:$I$104,'Sales Tax Log'!$A$5:$A$104,"&gt;="&amp;Assumptions!$B$6,'Sales Tax Log'!$A$5:$A$104,"&lt;="&amp;Assumptions!$B$7,'Sales Tax Log'!$F$5:$F$104,$A26))</f>
        <v/>
      </c>
      <c r="D26" s="11">
        <f>IF($A26="","",SUMIFS('Sales Tax Log'!$K$5:$K$104,'Sales Tax Log'!$A$5:$A$104,"&gt;="&amp;Assumptions!$B$6,'Sales Tax Log'!$A$5:$A$104,"&lt;="&amp;Assumptions!$B$7,'Sales Tax Log'!$F$5:$F$104,$A26))</f>
        <v/>
      </c>
      <c r="E26" s="11">
        <f>IF($A26="","",SUMIFS('Sales Tax Log'!$L$5:$L$104,'Sales Tax Log'!$A$5:$A$104,"&gt;="&amp;Assumptions!$B$6,'Sales Tax Log'!$A$5:$A$104,"&lt;="&amp;Assumptions!$B$7,'Sales Tax Log'!$F$5:$F$104,$A26))</f>
        <v/>
      </c>
      <c r="F26" s="11">
        <f>IF($A26="","",ROUND(E26-D26,2))</f>
        <v/>
      </c>
      <c r="G26" s="7">
        <f>IF($A26="","",COUNTIFS('Sales Tax Log'!$A$5:$A$104,"&gt;="&amp;Assumptions!$B$6,'Sales Tax Log'!$A$5:$A$104,"&lt;="&amp;Assumptions!$B$7,'Sales Tax Log'!$F$5:$F$104,$A26,'Sales Tax Log'!$P$5:$P$104,"&lt;&gt;OK",'Sales Tax Log'!$P$5:$P$104,"&lt;&gt;"))</f>
        <v/>
      </c>
    </row>
    <row r="27">
      <c r="A27" s="14">
        <f>IF(Assumptions!A22="","",Assumptions!A22)</f>
        <v/>
      </c>
      <c r="B27" s="9">
        <f>IF($A27="","",SUMIFS('Sales Tax Log'!$H$5:$H$104,'Sales Tax Log'!$A$5:$A$104,"&gt;="&amp;Assumptions!$B$6,'Sales Tax Log'!$A$5:$A$104,"&lt;="&amp;Assumptions!$B$7,'Sales Tax Log'!$F$5:$F$104,$A27))</f>
        <v/>
      </c>
      <c r="C27" s="9">
        <f>IF($A27="","",SUMIFS('Sales Tax Log'!$I$5:$I$104,'Sales Tax Log'!$A$5:$A$104,"&gt;="&amp;Assumptions!$B$6,'Sales Tax Log'!$A$5:$A$104,"&lt;="&amp;Assumptions!$B$7,'Sales Tax Log'!$F$5:$F$104,$A27))</f>
        <v/>
      </c>
      <c r="D27" s="9">
        <f>IF($A27="","",SUMIFS('Sales Tax Log'!$K$5:$K$104,'Sales Tax Log'!$A$5:$A$104,"&gt;="&amp;Assumptions!$B$6,'Sales Tax Log'!$A$5:$A$104,"&lt;="&amp;Assumptions!$B$7,'Sales Tax Log'!$F$5:$F$104,$A27))</f>
        <v/>
      </c>
      <c r="E27" s="9">
        <f>IF($A27="","",SUMIFS('Sales Tax Log'!$L$5:$L$104,'Sales Tax Log'!$A$5:$A$104,"&gt;="&amp;Assumptions!$B$6,'Sales Tax Log'!$A$5:$A$104,"&lt;="&amp;Assumptions!$B$7,'Sales Tax Log'!$F$5:$F$104,$A27))</f>
        <v/>
      </c>
      <c r="F27" s="9">
        <f>IF($A27="","",ROUND(E27-D27,2))</f>
        <v/>
      </c>
      <c r="G27" s="10">
        <f>IF($A27="","",COUNTIFS('Sales Tax Log'!$A$5:$A$104,"&gt;="&amp;Assumptions!$B$6,'Sales Tax Log'!$A$5:$A$104,"&lt;="&amp;Assumptions!$B$7,'Sales Tax Log'!$F$5:$F$104,$A27,'Sales Tax Log'!$P$5:$P$104,"&lt;&gt;OK",'Sales Tax Log'!$P$5:$P$104,"&lt;&gt;"))</f>
        <v/>
      </c>
    </row>
  </sheetData>
  <autoFilter ref="A17:G27"/>
  <mergeCells count="1">
    <mergeCell ref="A1:G1"/>
  </mergeCells>
  <conditionalFormatting sqref="B12">
    <cfRule type="expression" priority="1" dxfId="0">
      <formula>AND($B$12&lt;&gt;"",ABS($B$12)&gt;Assumptions!$B$8)</formula>
    </cfRule>
  </conditionalFormatting>
  <conditionalFormatting sqref="B14">
    <cfRule type="expression" priority="2" dxfId="0">
      <formula>$B$14&gt;0</formula>
    </cfRule>
  </conditionalFormatting>
  <conditionalFormatting sqref="E9:E14">
    <cfRule type="expression" priority="3" dxfId="0">
      <formula>E9&gt;0</formula>
    </cfRule>
  </conditionalFormatting>
  <conditionalFormatting sqref="E7">
    <cfRule type="expression" priority="4" dxfId="1">
      <formula>E7&gt;0</formula>
    </cfRule>
  </conditionalFormatting>
  <conditionalFormatting sqref="F18:F27">
    <cfRule type="expression" priority="5" dxfId="0">
      <formula>AND($F18&lt;&gt;"",ABS($F18)&gt;Assumptions!$B$8)</formula>
    </cfRule>
  </conditionalFormatting>
  <conditionalFormatting sqref="G18:G27">
    <cfRule type="expression" priority="6" dxfId="0">
      <formula>$G18&gt;0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34" customWidth="1" min="4" max="4"/>
    <col width="25" customWidth="1" min="5" max="5"/>
    <col width="26" customWidth="1" min="6" max="6"/>
    <col width="24" customWidth="1" min="7" max="7"/>
    <col width="15" customWidth="1" min="8" max="8"/>
    <col width="15" customWidth="1" min="9" max="9"/>
    <col width="11" customWidth="1" min="10" max="10"/>
    <col width="15" customWidth="1" min="11" max="11"/>
    <col width="15" customWidth="1" min="12" max="12"/>
    <col width="15" customWidth="1" min="13" max="13"/>
    <col width="18" customWidth="1" min="14" max="14"/>
    <col width="17" customWidth="1" min="15" max="15"/>
    <col width="24" customWidth="1" min="16" max="16"/>
  </cols>
  <sheetData>
    <row r="1" ht="27" customHeight="1">
      <c r="A1" s="1" t="inlineStr">
        <is>
          <t>Sales Tax Log</t>
        </is>
      </c>
    </row>
    <row r="2" ht="24" customHeight="1">
      <c r="A2" s="3" t="inlineStr">
        <is>
          <t>Yellow cells are user inputs. Calculated tax uses the editable jurisdiction rate assumptions; review every alert before relying on the totals.</t>
        </is>
      </c>
    </row>
    <row r="3"/>
    <row r="4" ht="32" customHeight="1">
      <c r="A4" s="15" t="inlineStr">
        <is>
          <t>Service Date</t>
        </is>
      </c>
      <c r="B4" s="15" t="inlineStr">
        <is>
          <t>Filing Period</t>
        </is>
      </c>
      <c r="C4" s="15" t="inlineStr">
        <is>
          <t>Customer</t>
        </is>
      </c>
      <c r="D4" s="15" t="inlineStr">
        <is>
          <t>Service Site</t>
        </is>
      </c>
      <c r="E4" s="15" t="inlineStr">
        <is>
          <t>Service</t>
        </is>
      </c>
      <c r="F4" s="15" t="inlineStr">
        <is>
          <t>Tax Jurisdiction</t>
        </is>
      </c>
      <c r="G4" s="15" t="inlineStr">
        <is>
          <t>Tax Responsibility</t>
        </is>
      </c>
      <c r="H4" s="15" t="inlineStr">
        <is>
          <t>Invoice Amount</t>
        </is>
      </c>
      <c r="I4" s="15" t="inlineStr">
        <is>
          <t>Taxable Amount</t>
        </is>
      </c>
      <c r="J4" s="15" t="inlineStr">
        <is>
          <t>Tax Rate</t>
        </is>
      </c>
      <c r="K4" s="15" t="inlineStr">
        <is>
          <t>Expected Tax</t>
        </is>
      </c>
      <c r="L4" s="15" t="inlineStr">
        <is>
          <t>Tax Collected</t>
        </is>
      </c>
      <c r="M4" s="15" t="inlineStr">
        <is>
          <t>Tax Difference</t>
        </is>
      </c>
      <c r="N4" s="15" t="inlineStr">
        <is>
          <t>Filing Status</t>
        </is>
      </c>
      <c r="O4" s="15" t="inlineStr">
        <is>
          <t>Tax Payment Date</t>
        </is>
      </c>
      <c r="P4" s="15" t="inlineStr">
        <is>
          <t>Review Alert</t>
        </is>
      </c>
    </row>
    <row r="5">
      <c r="A5" s="16" t="n">
        <v>46023</v>
      </c>
      <c r="B5" s="17">
        <f>IF(A5="","",TEXT(A5,"mm/yyyy"))</f>
        <v/>
      </c>
      <c r="C5" s="18" t="inlineStr">
        <is>
          <t>Fictional Maple Moth Cafe</t>
        </is>
      </c>
      <c r="D5" s="18" t="inlineStr">
        <is>
          <t>Fictional Site Alpha — North Borough</t>
        </is>
      </c>
      <c r="E5" s="18" t="inlineStr">
        <is>
          <t>Recurring pest service</t>
        </is>
      </c>
      <c r="F5" s="18" t="inlineStr">
        <is>
          <t>Fictional North Borough</t>
        </is>
      </c>
      <c r="G5" s="18" t="inlineStr">
        <is>
          <t>Company Collects</t>
        </is>
      </c>
      <c r="H5" s="19" t="n">
        <v>180</v>
      </c>
      <c r="I5" s="19" t="n">
        <v>180</v>
      </c>
      <c r="J5" s="20">
        <f>IF(F5="","",IFERROR(VLOOKUP(F5,Assumptions!$A$13:$B$112,2,FALSE),""))</f>
        <v/>
      </c>
      <c r="K5" s="11">
        <f>IF(OR(A5="",G5="",I5=""),"",IF(G5="Company Collects",IF(J5="","",ROUND(I5*J5,2)),0))</f>
        <v/>
      </c>
      <c r="L5" s="19" t="n">
        <v>12.6</v>
      </c>
      <c r="M5" s="11">
        <f>IF(K5="","",ROUND(IF(L5="",0,L5)-K5,2))</f>
        <v/>
      </c>
      <c r="N5" s="21" t="inlineStr">
        <is>
          <t>Ready to File</t>
        </is>
      </c>
      <c r="O5" s="16" t="n"/>
      <c r="P5" s="17">
        <f>IF(A5="","",IF(C5="","Check customer",IF(D5="","Check service site",IF(E5="","Check service",IF(F5="","Check jurisdiction",IF(G5="","Check responsibility",IF(H5="","Check invoice amount",IF(I5="","Check taxable amount",IF(I5&gt;H5,"Check taxable amount",IF(AND(OR(G5="Not Taxable",G5="Exemption Claimed"),I5&gt;0),"Check taxable amount",IF(AND(G5="Company Collects",J5=""),"Check tax rate",IF(AND(G5="Company Collects",K5&gt;0,L5=""),"Check tax collected",IF(AND(G5&lt;&gt;"Company Collects",L5&gt;0),"Check tax collected",IF(N5="","Check filing status",IF(AND(N5="Paid",O5=""),"Check payment date",IF(AND(O5&lt;&gt;"",N5&lt;&gt;"Paid"),"Check status/date",IF(ABS(M5)&gt;Assumptions!$B$8,"Check tax difference","OK")))))))))))))))))</f>
        <v/>
      </c>
    </row>
    <row r="6">
      <c r="A6" s="16" t="n">
        <v>46044</v>
      </c>
      <c r="B6" s="22">
        <f>IF(A6="","",TEXT(A6,"mm/yyyy"))</f>
        <v/>
      </c>
      <c r="C6" s="18" t="inlineStr">
        <is>
          <t>Fictional Copper Acorn Market</t>
        </is>
      </c>
      <c r="D6" s="18" t="inlineStr">
        <is>
          <t>Fictional Site Bravo — Cedar District</t>
        </is>
      </c>
      <c r="E6" s="18" t="inlineStr">
        <is>
          <t>Rodent monitoring service</t>
        </is>
      </c>
      <c r="F6" s="18" t="inlineStr">
        <is>
          <t>Fictional Cedar District</t>
        </is>
      </c>
      <c r="G6" s="18" t="inlineStr">
        <is>
          <t>Company Collects</t>
        </is>
      </c>
      <c r="H6" s="19" t="n">
        <v>250</v>
      </c>
      <c r="I6" s="19" t="n">
        <v>200</v>
      </c>
      <c r="J6" s="23">
        <f>IF(F6="","",IFERROR(VLOOKUP(F6,Assumptions!$A$13:$B$112,2,FALSE),""))</f>
        <v/>
      </c>
      <c r="K6" s="9">
        <f>IF(OR(A6="",G6="",I6=""),"",IF(G6="Company Collects",IF(J6="","",ROUND(I6*J6,2)),0))</f>
        <v/>
      </c>
      <c r="L6" s="19" t="n">
        <v>12.5</v>
      </c>
      <c r="M6" s="9">
        <f>IF(K6="","",ROUND(IF(L6="",0,L6)-K6,2))</f>
        <v/>
      </c>
      <c r="N6" s="21" t="inlineStr">
        <is>
          <t>Paid</t>
        </is>
      </c>
      <c r="O6" s="16" t="n">
        <v>46053</v>
      </c>
      <c r="P6" s="22">
        <f>IF(A6="","",IF(C6="","Check customer",IF(D6="","Check service site",IF(E6="","Check service",IF(F6="","Check jurisdiction",IF(G6="","Check responsibility",IF(H6="","Check invoice amount",IF(I6="","Check taxable amount",IF(I6&gt;H6,"Check taxable amount",IF(AND(OR(G6="Not Taxable",G6="Exemption Claimed"),I6&gt;0),"Check taxable amount",IF(AND(G6="Company Collects",J6=""),"Check tax rate",IF(AND(G6="Company Collects",K6&gt;0,L6=""),"Check tax collected",IF(AND(G6&lt;&gt;"Company Collects",L6&gt;0),"Check tax collected",IF(N6="","Check filing status",IF(AND(N6="Paid",O6=""),"Check payment date",IF(AND(O6&lt;&gt;"",N6&lt;&gt;"Paid"),"Check status/date",IF(ABS(M6)&gt;Assumptions!$B$8,"Check tax difference","OK")))))))))))))))))</f>
        <v/>
      </c>
    </row>
    <row r="7">
      <c r="A7" s="16" t="n">
        <v>46055</v>
      </c>
      <c r="B7" s="17">
        <f>IF(A7="","",TEXT(A7,"mm/yyyy"))</f>
        <v/>
      </c>
      <c r="C7" s="18" t="inlineStr">
        <is>
          <t>Fictional Blue Lantern Bakery</t>
        </is>
      </c>
      <c r="D7" s="18" t="inlineStr">
        <is>
          <t>Fictional Site Charlie — Harbor Township</t>
        </is>
      </c>
      <c r="E7" s="18" t="inlineStr">
        <is>
          <t>General pest inspection</t>
        </is>
      </c>
      <c r="F7" s="18" t="inlineStr">
        <is>
          <t>Fictional Harbor Township</t>
        </is>
      </c>
      <c r="G7" s="18" t="inlineStr">
        <is>
          <t>Company Collects</t>
        </is>
      </c>
      <c r="H7" s="19" t="n">
        <v>145</v>
      </c>
      <c r="I7" s="19" t="n">
        <v>145</v>
      </c>
      <c r="J7" s="20">
        <f>IF(F7="","",IFERROR(VLOOKUP(F7,Assumptions!$A$13:$B$112,2,FALSE),""))</f>
        <v/>
      </c>
      <c r="K7" s="11">
        <f>IF(OR(A7="",G7="",I7=""),"",IF(G7="Company Collects",IF(J7="","",ROUND(I7*J7,2)),0))</f>
        <v/>
      </c>
      <c r="L7" s="19" t="n">
        <v>10</v>
      </c>
      <c r="M7" s="11">
        <f>IF(K7="","",ROUND(IF(L7="",0,L7)-K7,2))</f>
        <v/>
      </c>
      <c r="N7" s="21" t="inlineStr">
        <is>
          <t>Filed - Unpaid</t>
        </is>
      </c>
      <c r="O7" s="16" t="n"/>
      <c r="P7" s="17">
        <f>IF(A7="","",IF(C7="","Check customer",IF(D7="","Check service site",IF(E7="","Check service",IF(F7="","Check jurisdiction",IF(G7="","Check responsibility",IF(H7="","Check invoice amount",IF(I7="","Check taxable amount",IF(I7&gt;H7,"Check taxable amount",IF(AND(OR(G7="Not Taxable",G7="Exemption Claimed"),I7&gt;0),"Check taxable amount",IF(AND(G7="Company Collects",J7=""),"Check tax rate",IF(AND(G7="Company Collects",K7&gt;0,L7=""),"Check tax collected",IF(AND(G7&lt;&gt;"Company Collects",L7&gt;0),"Check tax collected",IF(N7="","Check filing status",IF(AND(N7="Paid",O7=""),"Check payment date",IF(AND(O7&lt;&gt;"",N7&lt;&gt;"Paid"),"Check status/date",IF(ABS(M7)&gt;Assumptions!$B$8,"Check tax difference","OK")))))))))))))))))</f>
        <v/>
      </c>
    </row>
    <row r="8">
      <c r="A8" s="16" t="n">
        <v>46067</v>
      </c>
      <c r="B8" s="22">
        <f>IF(A8="","",TEXT(A8,"mm/yyyy"))</f>
        <v/>
      </c>
      <c r="C8" s="18" t="inlineStr">
        <is>
          <t>Fictional Paper Moon Offices</t>
        </is>
      </c>
      <c r="D8" s="18" t="inlineStr">
        <is>
          <t>Fictional Site Delta — Mesa County</t>
        </is>
      </c>
      <c r="E8" s="18" t="inlineStr">
        <is>
          <t>Pest activity assessment</t>
        </is>
      </c>
      <c r="F8" s="18" t="inlineStr">
        <is>
          <t>Fictional Mesa County</t>
        </is>
      </c>
      <c r="G8" s="18" t="inlineStr">
        <is>
          <t>Not Taxable</t>
        </is>
      </c>
      <c r="H8" s="19" t="n">
        <v>310</v>
      </c>
      <c r="I8" s="19" t="n">
        <v>0</v>
      </c>
      <c r="J8" s="23">
        <f>IF(F8="","",IFERROR(VLOOKUP(F8,Assumptions!$A$13:$B$112,2,FALSE),""))</f>
        <v/>
      </c>
      <c r="K8" s="9">
        <f>IF(OR(A8="",G8="",I8=""),"",IF(G8="Company Collects",IF(J8="","",ROUND(I8*J8,2)),0))</f>
        <v/>
      </c>
      <c r="L8" s="19" t="n">
        <v>0</v>
      </c>
      <c r="M8" s="9">
        <f>IF(K8="","",ROUND(IF(L8="",0,L8)-K8,2))</f>
        <v/>
      </c>
      <c r="N8" s="21" t="inlineStr">
        <is>
          <t>Unreviewed</t>
        </is>
      </c>
      <c r="O8" s="16" t="n"/>
      <c r="P8" s="22">
        <f>IF(A8="","",IF(C8="","Check customer",IF(D8="","Check service site",IF(E8="","Check service",IF(F8="","Check jurisdiction",IF(G8="","Check responsibility",IF(H8="","Check invoice amount",IF(I8="","Check taxable amount",IF(I8&gt;H8,"Check taxable amount",IF(AND(OR(G8="Not Taxable",G8="Exemption Claimed"),I8&gt;0),"Check taxable amount",IF(AND(G8="Company Collects",J8=""),"Check tax rate",IF(AND(G8="Company Collects",K8&gt;0,L8=""),"Check tax collected",IF(AND(G8&lt;&gt;"Company Collects",L8&gt;0),"Check tax collected",IF(N8="","Check filing status",IF(AND(N8="Paid",O8=""),"Check payment date",IF(AND(O8&lt;&gt;"",N8&lt;&gt;"Paid"),"Check status/date",IF(ABS(M8)&gt;Assumptions!$B$8,"Check tax difference","OK")))))))))))))))))</f>
        <v/>
      </c>
    </row>
    <row r="9">
      <c r="A9" s="16" t="n">
        <v>46081</v>
      </c>
      <c r="B9" s="17">
        <f>IF(A9="","",TEXT(A9,"mm/yyyy"))</f>
        <v/>
      </c>
      <c r="C9" s="18" t="inlineStr">
        <is>
          <t>Fictional Pebble and Pine Storage</t>
        </is>
      </c>
      <c r="D9" s="18" t="inlineStr">
        <is>
          <t>Fictional Site Echo — North Borough</t>
        </is>
      </c>
      <c r="E9" s="18" t="inlineStr">
        <is>
          <t>Recurring pest service</t>
        </is>
      </c>
      <c r="F9" s="18" t="inlineStr">
        <is>
          <t>Fictional North Borough</t>
        </is>
      </c>
      <c r="G9" s="18" t="inlineStr">
        <is>
          <t>Customer Self-Assesses</t>
        </is>
      </c>
      <c r="H9" s="19" t="n">
        <v>500</v>
      </c>
      <c r="I9" s="19" t="n">
        <v>500</v>
      </c>
      <c r="J9" s="20">
        <f>IF(F9="","",IFERROR(VLOOKUP(F9,Assumptions!$A$13:$B$112,2,FALSE),""))</f>
        <v/>
      </c>
      <c r="K9" s="11">
        <f>IF(OR(A9="",G9="",I9=""),"",IF(G9="Company Collects",IF(J9="","",ROUND(I9*J9,2)),0))</f>
        <v/>
      </c>
      <c r="L9" s="19" t="n">
        <v>0</v>
      </c>
      <c r="M9" s="11">
        <f>IF(K9="","",ROUND(IF(L9="",0,L9)-K9,2))</f>
        <v/>
      </c>
      <c r="N9" s="21" t="inlineStr">
        <is>
          <t>Ready to File</t>
        </is>
      </c>
      <c r="O9" s="16" t="n"/>
      <c r="P9" s="17">
        <f>IF(A9="","",IF(C9="","Check customer",IF(D9="","Check service site",IF(E9="","Check service",IF(F9="","Check jurisdiction",IF(G9="","Check responsibility",IF(H9="","Check invoice amount",IF(I9="","Check taxable amount",IF(I9&gt;H9,"Check taxable amount",IF(AND(OR(G9="Not Taxable",G9="Exemption Claimed"),I9&gt;0),"Check taxable amount",IF(AND(G9="Company Collects",J9=""),"Check tax rate",IF(AND(G9="Company Collects",K9&gt;0,L9=""),"Check tax collected",IF(AND(G9&lt;&gt;"Company Collects",L9&gt;0),"Check tax collected",IF(N9="","Check filing status",IF(AND(N9="Paid",O9=""),"Check payment date",IF(AND(O9&lt;&gt;"",N9&lt;&gt;"Paid"),"Check status/date",IF(ABS(M9)&gt;Assumptions!$B$8,"Check tax difference","OK")))))))))))))))))</f>
        <v/>
      </c>
    </row>
    <row r="10">
      <c r="A10" s="16" t="n">
        <v>46084</v>
      </c>
      <c r="B10" s="22">
        <f>IF(A10="","",TEXT(A10,"mm/yyyy"))</f>
        <v/>
      </c>
      <c r="C10" s="18" t="inlineStr">
        <is>
          <t>Fictional Cloudberry Diner</t>
        </is>
      </c>
      <c r="D10" s="18" t="inlineStr">
        <is>
          <t>Fictional Site Foxtrot — Cedar District</t>
        </is>
      </c>
      <c r="E10" s="18" t="inlineStr">
        <is>
          <t>Pest exclusion inspection</t>
        </is>
      </c>
      <c r="F10" s="18" t="inlineStr">
        <is>
          <t>Fictional Cedar District</t>
        </is>
      </c>
      <c r="G10" s="18" t="inlineStr">
        <is>
          <t>Company Collects</t>
        </is>
      </c>
      <c r="H10" s="19" t="n">
        <v>95</v>
      </c>
      <c r="I10" s="19" t="n">
        <v>95</v>
      </c>
      <c r="J10" s="23">
        <f>IF(F10="","",IFERROR(VLOOKUP(F10,Assumptions!$A$13:$B$112,2,FALSE),""))</f>
        <v/>
      </c>
      <c r="K10" s="9">
        <f>IF(OR(A10="",G10="",I10=""),"",IF(G10="Company Collects",IF(J10="","",ROUND(I10*J10,2)),0))</f>
        <v/>
      </c>
      <c r="L10" s="19" t="n">
        <v>5.94</v>
      </c>
      <c r="M10" s="9">
        <f>IF(K10="","",ROUND(IF(L10="",0,L10)-K10,2))</f>
        <v/>
      </c>
      <c r="N10" s="21" t="inlineStr">
        <is>
          <t>Paid</t>
        </is>
      </c>
      <c r="O10" s="16" t="n">
        <v>46091</v>
      </c>
      <c r="P10" s="22">
        <f>IF(A10="","",IF(C10="","Check customer",IF(D10="","Check service site",IF(E10="","Check service",IF(F10="","Check jurisdiction",IF(G10="","Check responsibility",IF(H10="","Check invoice amount",IF(I10="","Check taxable amount",IF(I10&gt;H10,"Check taxable amount",IF(AND(OR(G10="Not Taxable",G10="Exemption Claimed"),I10&gt;0),"Check taxable amount",IF(AND(G10="Company Collects",J10=""),"Check tax rate",IF(AND(G10="Company Collects",K10&gt;0,L10=""),"Check tax collected",IF(AND(G10&lt;&gt;"Company Collects",L10&gt;0),"Check tax collected",IF(N10="","Check filing status",IF(AND(N10="Paid",O10=""),"Check payment date",IF(AND(O10&lt;&gt;"",N10&lt;&gt;"Paid"),"Check status/date",IF(ABS(M10)&gt;Assumptions!$B$8,"Check tax difference","OK")))))))))))))))))</f>
        <v/>
      </c>
    </row>
    <row r="11">
      <c r="A11" s="16" t="n">
        <v>46093</v>
      </c>
      <c r="B11" s="17">
        <f>IF(A11="","",TEXT(A11,"mm/yyyy"))</f>
        <v/>
      </c>
      <c r="C11" s="18" t="inlineStr">
        <is>
          <t>Fictional Tin Compass Books</t>
        </is>
      </c>
      <c r="D11" s="18" t="inlineStr">
        <is>
          <t>Fictional Site Golf — Harbor Township</t>
        </is>
      </c>
      <c r="E11" s="18" t="inlineStr">
        <is>
          <t>General pest inspection</t>
        </is>
      </c>
      <c r="F11" s="18" t="inlineStr">
        <is>
          <t>Fictional Harbor Township</t>
        </is>
      </c>
      <c r="G11" s="18" t="inlineStr">
        <is>
          <t>Exemption Claimed</t>
        </is>
      </c>
      <c r="H11" s="19" t="n">
        <v>220</v>
      </c>
      <c r="I11" s="19" t="n">
        <v>0</v>
      </c>
      <c r="J11" s="20">
        <f>IF(F11="","",IFERROR(VLOOKUP(F11,Assumptions!$A$13:$B$112,2,FALSE),""))</f>
        <v/>
      </c>
      <c r="K11" s="11">
        <f>IF(OR(A11="",G11="",I11=""),"",IF(G11="Company Collects",IF(J11="","",ROUND(I11*J11,2)),0))</f>
        <v/>
      </c>
      <c r="L11" s="19" t="n">
        <v>0</v>
      </c>
      <c r="M11" s="11">
        <f>IF(K11="","",ROUND(IF(L11="",0,L11)-K11,2))</f>
        <v/>
      </c>
      <c r="N11" s="21" t="inlineStr">
        <is>
          <t>On Hold</t>
        </is>
      </c>
      <c r="O11" s="16" t="n"/>
      <c r="P11" s="17">
        <f>IF(A11="","",IF(C11="","Check customer",IF(D11="","Check service site",IF(E11="","Check service",IF(F11="","Check jurisdiction",IF(G11="","Check responsibility",IF(H11="","Check invoice amount",IF(I11="","Check taxable amount",IF(I11&gt;H11,"Check taxable amount",IF(AND(OR(G11="Not Taxable",G11="Exemption Claimed"),I11&gt;0),"Check taxable amount",IF(AND(G11="Company Collects",J11=""),"Check tax rate",IF(AND(G11="Company Collects",K11&gt;0,L11=""),"Check tax collected",IF(AND(G11&lt;&gt;"Company Collects",L11&gt;0),"Check tax collected",IF(N11="","Check filing status",IF(AND(N11="Paid",O11=""),"Check payment date",IF(AND(O11&lt;&gt;"",N11&lt;&gt;"Paid"),"Check status/date",IF(ABS(M11)&gt;Assumptions!$B$8,"Check tax difference","OK")))))))))))))))))</f>
        <v/>
      </c>
    </row>
    <row r="12">
      <c r="A12" s="16" t="n">
        <v>46098</v>
      </c>
      <c r="B12" s="22">
        <f>IF(A12="","",TEXT(A12,"mm/yyyy"))</f>
        <v/>
      </c>
      <c r="C12" s="18" t="inlineStr">
        <is>
          <t>Fictional Velvet Ant Studio</t>
        </is>
      </c>
      <c r="D12" s="18" t="inlineStr">
        <is>
          <t>Fictional Site Hotel — Mesa County</t>
        </is>
      </c>
      <c r="E12" s="18" t="inlineStr">
        <is>
          <t>Recurring pest service</t>
        </is>
      </c>
      <c r="F12" s="18" t="inlineStr">
        <is>
          <t>Fictional Mesa County</t>
        </is>
      </c>
      <c r="G12" s="18" t="inlineStr">
        <is>
          <t>Company Collects</t>
        </is>
      </c>
      <c r="H12" s="19" t="n">
        <v>400</v>
      </c>
      <c r="I12" s="19" t="n">
        <v>350</v>
      </c>
      <c r="J12" s="23">
        <f>IF(F12="","",IFERROR(VLOOKUP(F12,Assumptions!$A$13:$B$112,2,FALSE),""))</f>
        <v/>
      </c>
      <c r="K12" s="9">
        <f>IF(OR(A12="",G12="",I12=""),"",IF(G12="Company Collects",IF(J12="","",ROUND(I12*J12,2)),0))</f>
        <v/>
      </c>
      <c r="L12" s="19" t="n">
        <v>26.25</v>
      </c>
      <c r="M12" s="9">
        <f>IF(K12="","",ROUND(IF(L12="",0,L12)-K12,2))</f>
        <v/>
      </c>
      <c r="N12" s="21" t="inlineStr">
        <is>
          <t>Filed - Unpaid</t>
        </is>
      </c>
      <c r="O12" s="16" t="n"/>
      <c r="P12" s="22">
        <f>IF(A12="","",IF(C12="","Check customer",IF(D12="","Check service site",IF(E12="","Check service",IF(F12="","Check jurisdiction",IF(G12="","Check responsibility",IF(H12="","Check invoice amount",IF(I12="","Check taxable amount",IF(I12&gt;H12,"Check taxable amount",IF(AND(OR(G12="Not Taxable",G12="Exemption Claimed"),I12&gt;0),"Check taxable amount",IF(AND(G12="Company Collects",J12=""),"Check tax rate",IF(AND(G12="Company Collects",K12&gt;0,L12=""),"Check tax collected",IF(AND(G12&lt;&gt;"Company Collects",L12&gt;0),"Check tax collected",IF(N12="","Check filing status",IF(AND(N12="Paid",O12=""),"Check payment date",IF(AND(O12&lt;&gt;"",N12&lt;&gt;"Paid"),"Check status/date",IF(ABS(M12)&gt;Assumptions!$B$8,"Check tax difference","OK")))))))))))))))))</f>
        <v/>
      </c>
    </row>
    <row r="13">
      <c r="A13" s="16" t="n">
        <v>46106</v>
      </c>
      <c r="B13" s="17">
        <f>IF(A13="","",TEXT(A13,"mm/yyyy"))</f>
        <v/>
      </c>
      <c r="C13" s="18" t="inlineStr">
        <is>
          <t>Fictional Juniper Kite Hotel</t>
        </is>
      </c>
      <c r="D13" s="18" t="inlineStr">
        <is>
          <t>Fictional Site India — North Borough</t>
        </is>
      </c>
      <c r="E13" s="18" t="inlineStr">
        <is>
          <t>Pest monitoring service</t>
        </is>
      </c>
      <c r="F13" s="18" t="inlineStr">
        <is>
          <t>Fictional North Borough</t>
        </is>
      </c>
      <c r="G13" s="18" t="inlineStr">
        <is>
          <t>Company Collects</t>
        </is>
      </c>
      <c r="H13" s="19" t="n">
        <v>160</v>
      </c>
      <c r="I13" s="19" t="n">
        <v>160</v>
      </c>
      <c r="J13" s="20">
        <f>IF(F13="","",IFERROR(VLOOKUP(F13,Assumptions!$A$13:$B$112,2,FALSE),""))</f>
        <v/>
      </c>
      <c r="K13" s="11">
        <f>IF(OR(A13="",G13="",I13=""),"",IF(G13="Company Collects",IF(J13="","",ROUND(I13*J13,2)),0))</f>
        <v/>
      </c>
      <c r="L13" s="19" t="n">
        <v>11.25</v>
      </c>
      <c r="M13" s="11">
        <f>IF(K13="","",ROUND(IF(L13="",0,L13)-K13,2))</f>
        <v/>
      </c>
      <c r="N13" s="21" t="inlineStr">
        <is>
          <t>Ready to File</t>
        </is>
      </c>
      <c r="O13" s="16" t="n"/>
      <c r="P13" s="17">
        <f>IF(A13="","",IF(C13="","Check customer",IF(D13="","Check service site",IF(E13="","Check service",IF(F13="","Check jurisdiction",IF(G13="","Check responsibility",IF(H13="","Check invoice amount",IF(I13="","Check taxable amount",IF(I13&gt;H13,"Check taxable amount",IF(AND(OR(G13="Not Taxable",G13="Exemption Claimed"),I13&gt;0),"Check taxable amount",IF(AND(G13="Company Collects",J13=""),"Check tax rate",IF(AND(G13="Company Collects",K13&gt;0,L13=""),"Check tax collected",IF(AND(G13&lt;&gt;"Company Collects",L13&gt;0),"Check tax collected",IF(N13="","Check filing status",IF(AND(N13="Paid",O13=""),"Check payment date",IF(AND(O13&lt;&gt;"",N13&lt;&gt;"Paid"),"Check status/date",IF(ABS(M13)&gt;Assumptions!$B$8,"Check tax difference","OK")))))))))))))))))</f>
        <v/>
      </c>
    </row>
    <row r="14">
      <c r="A14" s="16" t="n">
        <v>46112</v>
      </c>
      <c r="B14" s="22">
        <f>IF(A14="","",TEXT(A14,"mm/yyyy"))</f>
        <v/>
      </c>
      <c r="C14" s="18" t="inlineStr">
        <is>
          <t>Fictional Marble Beetle Shop</t>
        </is>
      </c>
      <c r="D14" s="18" t="inlineStr">
        <is>
          <t>Fictional Site Juliet — Cedar District</t>
        </is>
      </c>
      <c r="E14" s="18" t="inlineStr">
        <is>
          <t>Recurring pest service</t>
        </is>
      </c>
      <c r="F14" s="18" t="inlineStr">
        <is>
          <t>Fictional Cedar District</t>
        </is>
      </c>
      <c r="G14" s="18" t="inlineStr">
        <is>
          <t>Company Collects</t>
        </is>
      </c>
      <c r="H14" s="19" t="n">
        <v>275</v>
      </c>
      <c r="I14" s="19" t="n">
        <v>275</v>
      </c>
      <c r="J14" s="23">
        <f>IF(F14="","",IFERROR(VLOOKUP(F14,Assumptions!$A$13:$B$112,2,FALSE),""))</f>
        <v/>
      </c>
      <c r="K14" s="9">
        <f>IF(OR(A14="",G14="",I14=""),"",IF(G14="Company Collects",IF(J14="","",ROUND(I14*J14,2)),0))</f>
        <v/>
      </c>
      <c r="L14" s="19" t="n"/>
      <c r="M14" s="9">
        <f>IF(K14="","",ROUND(IF(L14="",0,L14)-K14,2))</f>
        <v/>
      </c>
      <c r="N14" s="21" t="inlineStr">
        <is>
          <t>Unreviewed</t>
        </is>
      </c>
      <c r="O14" s="16" t="n"/>
      <c r="P14" s="22">
        <f>IF(A14="","",IF(C14="","Check customer",IF(D14="","Check service site",IF(E14="","Check service",IF(F14="","Check jurisdiction",IF(G14="","Check responsibility",IF(H14="","Check invoice amount",IF(I14="","Check taxable amount",IF(I14&gt;H14,"Check taxable amount",IF(AND(OR(G14="Not Taxable",G14="Exemption Claimed"),I14&gt;0),"Check taxable amount",IF(AND(G14="Company Collects",J14=""),"Check tax rate",IF(AND(G14="Company Collects",K14&gt;0,L14=""),"Check tax collected",IF(AND(G14&lt;&gt;"Company Collects",L14&gt;0),"Check tax collected",IF(N14="","Check filing status",IF(AND(N14="Paid",O14=""),"Check payment date",IF(AND(O14&lt;&gt;"",N14&lt;&gt;"Paid"),"Check status/date",IF(ABS(M14)&gt;Assumptions!$B$8,"Check tax difference","OK")))))))))))))))))</f>
        <v/>
      </c>
    </row>
    <row r="15">
      <c r="A15" s="16" t="n"/>
      <c r="B15" s="17">
        <f>IF(A15="","",TEXT(A15,"mm/yyyy"))</f>
        <v/>
      </c>
      <c r="C15" s="18" t="n"/>
      <c r="D15" s="18" t="n"/>
      <c r="E15" s="18" t="n"/>
      <c r="F15" s="18" t="n"/>
      <c r="G15" s="18" t="n"/>
      <c r="H15" s="19" t="n"/>
      <c r="I15" s="19" t="n"/>
      <c r="J15" s="20">
        <f>IF(F15="","",IFERROR(VLOOKUP(F15,Assumptions!$A$13:$B$112,2,FALSE),""))</f>
        <v/>
      </c>
      <c r="K15" s="11">
        <f>IF(OR(A15="",G15="",I15=""),"",IF(G15="Company Collects",IF(J15="","",ROUND(I15*J15,2)),0))</f>
        <v/>
      </c>
      <c r="L15" s="19" t="n"/>
      <c r="M15" s="11">
        <f>IF(K15="","",ROUND(IF(L15="",0,L15)-K15,2))</f>
        <v/>
      </c>
      <c r="N15" s="21" t="n"/>
      <c r="O15" s="16" t="n"/>
      <c r="P15" s="17">
        <f>IF(A15="","",IF(C15="","Check customer",IF(D15="","Check service site",IF(E15="","Check service",IF(F15="","Check jurisdiction",IF(G15="","Check responsibility",IF(H15="","Check invoice amount",IF(I15="","Check taxable amount",IF(I15&gt;H15,"Check taxable amount",IF(AND(OR(G15="Not Taxable",G15="Exemption Claimed"),I15&gt;0),"Check taxable amount",IF(AND(G15="Company Collects",J15=""),"Check tax rate",IF(AND(G15="Company Collects",K15&gt;0,L15=""),"Check tax collected",IF(AND(G15&lt;&gt;"Company Collects",L15&gt;0),"Check tax collected",IF(N15="","Check filing status",IF(AND(N15="Paid",O15=""),"Check payment date",IF(AND(O15&lt;&gt;"",N15&lt;&gt;"Paid"),"Check status/date",IF(ABS(M15)&gt;Assumptions!$B$8,"Check tax difference","OK")))))))))))))))))</f>
        <v/>
      </c>
    </row>
    <row r="16">
      <c r="A16" s="16" t="n"/>
      <c r="B16" s="22">
        <f>IF(A16="","",TEXT(A16,"mm/yyyy"))</f>
        <v/>
      </c>
      <c r="C16" s="18" t="n"/>
      <c r="D16" s="18" t="n"/>
      <c r="E16" s="18" t="n"/>
      <c r="F16" s="18" t="n"/>
      <c r="G16" s="18" t="n"/>
      <c r="H16" s="19" t="n"/>
      <c r="I16" s="19" t="n"/>
      <c r="J16" s="23">
        <f>IF(F16="","",IFERROR(VLOOKUP(F16,Assumptions!$A$13:$B$112,2,FALSE),""))</f>
        <v/>
      </c>
      <c r="K16" s="9">
        <f>IF(OR(A16="",G16="",I16=""),"",IF(G16="Company Collects",IF(J16="","",ROUND(I16*J16,2)),0))</f>
        <v/>
      </c>
      <c r="L16" s="19" t="n"/>
      <c r="M16" s="9">
        <f>IF(K16="","",ROUND(IF(L16="",0,L16)-K16,2))</f>
        <v/>
      </c>
      <c r="N16" s="21" t="n"/>
      <c r="O16" s="16" t="n"/>
      <c r="P16" s="22">
        <f>IF(A16="","",IF(C16="","Check customer",IF(D16="","Check service site",IF(E16="","Check service",IF(F16="","Check jurisdiction",IF(G16="","Check responsibility",IF(H16="","Check invoice amount",IF(I16="","Check taxable amount",IF(I16&gt;H16,"Check taxable amount",IF(AND(OR(G16="Not Taxable",G16="Exemption Claimed"),I16&gt;0),"Check taxable amount",IF(AND(G16="Company Collects",J16=""),"Check tax rate",IF(AND(G16="Company Collects",K16&gt;0,L16=""),"Check tax collected",IF(AND(G16&lt;&gt;"Company Collects",L16&gt;0),"Check tax collected",IF(N16="","Check filing status",IF(AND(N16="Paid",O16=""),"Check payment date",IF(AND(O16&lt;&gt;"",N16&lt;&gt;"Paid"),"Check status/date",IF(ABS(M16)&gt;Assumptions!$B$8,"Check tax difference","OK")))))))))))))))))</f>
        <v/>
      </c>
    </row>
    <row r="17">
      <c r="A17" s="16" t="n"/>
      <c r="B17" s="17">
        <f>IF(A17="","",TEXT(A17,"mm/yyyy"))</f>
        <v/>
      </c>
      <c r="C17" s="18" t="n"/>
      <c r="D17" s="18" t="n"/>
      <c r="E17" s="18" t="n"/>
      <c r="F17" s="18" t="n"/>
      <c r="G17" s="18" t="n"/>
      <c r="H17" s="19" t="n"/>
      <c r="I17" s="19" t="n"/>
      <c r="J17" s="20">
        <f>IF(F17="","",IFERROR(VLOOKUP(F17,Assumptions!$A$13:$B$112,2,FALSE),""))</f>
        <v/>
      </c>
      <c r="K17" s="11">
        <f>IF(OR(A17="",G17="",I17=""),"",IF(G17="Company Collects",IF(J17="","",ROUND(I17*J17,2)),0))</f>
        <v/>
      </c>
      <c r="L17" s="19" t="n"/>
      <c r="M17" s="11">
        <f>IF(K17="","",ROUND(IF(L17="",0,L17)-K17,2))</f>
        <v/>
      </c>
      <c r="N17" s="21" t="n"/>
      <c r="O17" s="16" t="n"/>
      <c r="P17" s="17">
        <f>IF(A17="","",IF(C17="","Check customer",IF(D17="","Check service site",IF(E17="","Check service",IF(F17="","Check jurisdiction",IF(G17="","Check responsibility",IF(H17="","Check invoice amount",IF(I17="","Check taxable amount",IF(I17&gt;H17,"Check taxable amount",IF(AND(OR(G17="Not Taxable",G17="Exemption Claimed"),I17&gt;0),"Check taxable amount",IF(AND(G17="Company Collects",J17=""),"Check tax rate",IF(AND(G17="Company Collects",K17&gt;0,L17=""),"Check tax collected",IF(AND(G17&lt;&gt;"Company Collects",L17&gt;0),"Check tax collected",IF(N17="","Check filing status",IF(AND(N17="Paid",O17=""),"Check payment date",IF(AND(O17&lt;&gt;"",N17&lt;&gt;"Paid"),"Check status/date",IF(ABS(M17)&gt;Assumptions!$B$8,"Check tax difference","OK")))))))))))))))))</f>
        <v/>
      </c>
    </row>
    <row r="18">
      <c r="A18" s="16" t="n"/>
      <c r="B18" s="22">
        <f>IF(A18="","",TEXT(A18,"mm/yyyy"))</f>
        <v/>
      </c>
      <c r="C18" s="18" t="n"/>
      <c r="D18" s="18" t="n"/>
      <c r="E18" s="18" t="n"/>
      <c r="F18" s="18" t="n"/>
      <c r="G18" s="18" t="n"/>
      <c r="H18" s="19" t="n"/>
      <c r="I18" s="19" t="n"/>
      <c r="J18" s="23">
        <f>IF(F18="","",IFERROR(VLOOKUP(F18,Assumptions!$A$13:$B$112,2,FALSE),""))</f>
        <v/>
      </c>
      <c r="K18" s="9">
        <f>IF(OR(A18="",G18="",I18=""),"",IF(G18="Company Collects",IF(J18="","",ROUND(I18*J18,2)),0))</f>
        <v/>
      </c>
      <c r="L18" s="19" t="n"/>
      <c r="M18" s="9">
        <f>IF(K18="","",ROUND(IF(L18="",0,L18)-K18,2))</f>
        <v/>
      </c>
      <c r="N18" s="21" t="n"/>
      <c r="O18" s="16" t="n"/>
      <c r="P18" s="22">
        <f>IF(A18="","",IF(C18="","Check customer",IF(D18="","Check service site",IF(E18="","Check service",IF(F18="","Check jurisdiction",IF(G18="","Check responsibility",IF(H18="","Check invoice amount",IF(I18="","Check taxable amount",IF(I18&gt;H18,"Check taxable amount",IF(AND(OR(G18="Not Taxable",G18="Exemption Claimed"),I18&gt;0),"Check taxable amount",IF(AND(G18="Company Collects",J18=""),"Check tax rate",IF(AND(G18="Company Collects",K18&gt;0,L18=""),"Check tax collected",IF(AND(G18&lt;&gt;"Company Collects",L18&gt;0),"Check tax collected",IF(N18="","Check filing status",IF(AND(N18="Paid",O18=""),"Check payment date",IF(AND(O18&lt;&gt;"",N18&lt;&gt;"Paid"),"Check status/date",IF(ABS(M18)&gt;Assumptions!$B$8,"Check tax difference","OK")))))))))))))))))</f>
        <v/>
      </c>
    </row>
    <row r="19">
      <c r="A19" s="16" t="n"/>
      <c r="B19" s="17">
        <f>IF(A19="","",TEXT(A19,"mm/yyyy"))</f>
        <v/>
      </c>
      <c r="C19" s="18" t="n"/>
      <c r="D19" s="18" t="n"/>
      <c r="E19" s="18" t="n"/>
      <c r="F19" s="18" t="n"/>
      <c r="G19" s="18" t="n"/>
      <c r="H19" s="19" t="n"/>
      <c r="I19" s="19" t="n"/>
      <c r="J19" s="20">
        <f>IF(F19="","",IFERROR(VLOOKUP(F19,Assumptions!$A$13:$B$112,2,FALSE),""))</f>
        <v/>
      </c>
      <c r="K19" s="11">
        <f>IF(OR(A19="",G19="",I19=""),"",IF(G19="Company Collects",IF(J19="","",ROUND(I19*J19,2)),0))</f>
        <v/>
      </c>
      <c r="L19" s="19" t="n"/>
      <c r="M19" s="11">
        <f>IF(K19="","",ROUND(IF(L19="",0,L19)-K19,2))</f>
        <v/>
      </c>
      <c r="N19" s="21" t="n"/>
      <c r="O19" s="16" t="n"/>
      <c r="P19" s="17">
        <f>IF(A19="","",IF(C19="","Check customer",IF(D19="","Check service site",IF(E19="","Check service",IF(F19="","Check jurisdiction",IF(G19="","Check responsibility",IF(H19="","Check invoice amount",IF(I19="","Check taxable amount",IF(I19&gt;H19,"Check taxable amount",IF(AND(OR(G19="Not Taxable",G19="Exemption Claimed"),I19&gt;0),"Check taxable amount",IF(AND(G19="Company Collects",J19=""),"Check tax rate",IF(AND(G19="Company Collects",K19&gt;0,L19=""),"Check tax collected",IF(AND(G19&lt;&gt;"Company Collects",L19&gt;0),"Check tax collected",IF(N19="","Check filing status",IF(AND(N19="Paid",O19=""),"Check payment date",IF(AND(O19&lt;&gt;"",N19&lt;&gt;"Paid"),"Check status/date",IF(ABS(M19)&gt;Assumptions!$B$8,"Check tax difference","OK")))))))))))))))))</f>
        <v/>
      </c>
    </row>
    <row r="20">
      <c r="A20" s="16" t="n"/>
      <c r="B20" s="22">
        <f>IF(A20="","",TEXT(A20,"mm/yyyy"))</f>
        <v/>
      </c>
      <c r="C20" s="18" t="n"/>
      <c r="D20" s="18" t="n"/>
      <c r="E20" s="18" t="n"/>
      <c r="F20" s="18" t="n"/>
      <c r="G20" s="18" t="n"/>
      <c r="H20" s="19" t="n"/>
      <c r="I20" s="19" t="n"/>
      <c r="J20" s="23">
        <f>IF(F20="","",IFERROR(VLOOKUP(F20,Assumptions!$A$13:$B$112,2,FALSE),""))</f>
        <v/>
      </c>
      <c r="K20" s="9">
        <f>IF(OR(A20="",G20="",I20=""),"",IF(G20="Company Collects",IF(J20="","",ROUND(I20*J20,2)),0))</f>
        <v/>
      </c>
      <c r="L20" s="19" t="n"/>
      <c r="M20" s="9">
        <f>IF(K20="","",ROUND(IF(L20="",0,L20)-K20,2))</f>
        <v/>
      </c>
      <c r="N20" s="21" t="n"/>
      <c r="O20" s="16" t="n"/>
      <c r="P20" s="22">
        <f>IF(A20="","",IF(C20="","Check customer",IF(D20="","Check service site",IF(E20="","Check service",IF(F20="","Check jurisdiction",IF(G20="","Check responsibility",IF(H20="","Check invoice amount",IF(I20="","Check taxable amount",IF(I20&gt;H20,"Check taxable amount",IF(AND(OR(G20="Not Taxable",G20="Exemption Claimed"),I20&gt;0),"Check taxable amount",IF(AND(G20="Company Collects",J20=""),"Check tax rate",IF(AND(G20="Company Collects",K20&gt;0,L20=""),"Check tax collected",IF(AND(G20&lt;&gt;"Company Collects",L20&gt;0),"Check tax collected",IF(N20="","Check filing status",IF(AND(N20="Paid",O20=""),"Check payment date",IF(AND(O20&lt;&gt;"",N20&lt;&gt;"Paid"),"Check status/date",IF(ABS(M20)&gt;Assumptions!$B$8,"Check tax difference","OK")))))))))))))))))</f>
        <v/>
      </c>
    </row>
    <row r="21">
      <c r="A21" s="16" t="n"/>
      <c r="B21" s="17">
        <f>IF(A21="","",TEXT(A21,"mm/yyyy"))</f>
        <v/>
      </c>
      <c r="C21" s="18" t="n"/>
      <c r="D21" s="18" t="n"/>
      <c r="E21" s="18" t="n"/>
      <c r="F21" s="18" t="n"/>
      <c r="G21" s="18" t="n"/>
      <c r="H21" s="19" t="n"/>
      <c r="I21" s="19" t="n"/>
      <c r="J21" s="20">
        <f>IF(F21="","",IFERROR(VLOOKUP(F21,Assumptions!$A$13:$B$112,2,FALSE),""))</f>
        <v/>
      </c>
      <c r="K21" s="11">
        <f>IF(OR(A21="",G21="",I21=""),"",IF(G21="Company Collects",IF(J21="","",ROUND(I21*J21,2)),0))</f>
        <v/>
      </c>
      <c r="L21" s="19" t="n"/>
      <c r="M21" s="11">
        <f>IF(K21="","",ROUND(IF(L21="",0,L21)-K21,2))</f>
        <v/>
      </c>
      <c r="N21" s="21" t="n"/>
      <c r="O21" s="16" t="n"/>
      <c r="P21" s="17">
        <f>IF(A21="","",IF(C21="","Check customer",IF(D21="","Check service site",IF(E21="","Check service",IF(F21="","Check jurisdiction",IF(G21="","Check responsibility",IF(H21="","Check invoice amount",IF(I21="","Check taxable amount",IF(I21&gt;H21,"Check taxable amount",IF(AND(OR(G21="Not Taxable",G21="Exemption Claimed"),I21&gt;0),"Check taxable amount",IF(AND(G21="Company Collects",J21=""),"Check tax rate",IF(AND(G21="Company Collects",K21&gt;0,L21=""),"Check tax collected",IF(AND(G21&lt;&gt;"Company Collects",L21&gt;0),"Check tax collected",IF(N21="","Check filing status",IF(AND(N21="Paid",O21=""),"Check payment date",IF(AND(O21&lt;&gt;"",N21&lt;&gt;"Paid"),"Check status/date",IF(ABS(M21)&gt;Assumptions!$B$8,"Check tax difference","OK")))))))))))))))))</f>
        <v/>
      </c>
    </row>
    <row r="22">
      <c r="A22" s="16" t="n"/>
      <c r="B22" s="22">
        <f>IF(A22="","",TEXT(A22,"mm/yyyy"))</f>
        <v/>
      </c>
      <c r="C22" s="18" t="n"/>
      <c r="D22" s="18" t="n"/>
      <c r="E22" s="18" t="n"/>
      <c r="F22" s="18" t="n"/>
      <c r="G22" s="18" t="n"/>
      <c r="H22" s="19" t="n"/>
      <c r="I22" s="19" t="n"/>
      <c r="J22" s="23">
        <f>IF(F22="","",IFERROR(VLOOKUP(F22,Assumptions!$A$13:$B$112,2,FALSE),""))</f>
        <v/>
      </c>
      <c r="K22" s="9">
        <f>IF(OR(A22="",G22="",I22=""),"",IF(G22="Company Collects",IF(J22="","",ROUND(I22*J22,2)),0))</f>
        <v/>
      </c>
      <c r="L22" s="19" t="n"/>
      <c r="M22" s="9">
        <f>IF(K22="","",ROUND(IF(L22="",0,L22)-K22,2))</f>
        <v/>
      </c>
      <c r="N22" s="21" t="n"/>
      <c r="O22" s="16" t="n"/>
      <c r="P22" s="22">
        <f>IF(A22="","",IF(C22="","Check customer",IF(D22="","Check service site",IF(E22="","Check service",IF(F22="","Check jurisdiction",IF(G22="","Check responsibility",IF(H22="","Check invoice amount",IF(I22="","Check taxable amount",IF(I22&gt;H22,"Check taxable amount",IF(AND(OR(G22="Not Taxable",G22="Exemption Claimed"),I22&gt;0),"Check taxable amount",IF(AND(G22="Company Collects",J22=""),"Check tax rate",IF(AND(G22="Company Collects",K22&gt;0,L22=""),"Check tax collected",IF(AND(G22&lt;&gt;"Company Collects",L22&gt;0),"Check tax collected",IF(N22="","Check filing status",IF(AND(N22="Paid",O22=""),"Check payment date",IF(AND(O22&lt;&gt;"",N22&lt;&gt;"Paid"),"Check status/date",IF(ABS(M22)&gt;Assumptions!$B$8,"Check tax difference","OK")))))))))))))))))</f>
        <v/>
      </c>
    </row>
    <row r="23">
      <c r="A23" s="16" t="n"/>
      <c r="B23" s="17">
        <f>IF(A23="","",TEXT(A23,"mm/yyyy"))</f>
        <v/>
      </c>
      <c r="C23" s="18" t="n"/>
      <c r="D23" s="18" t="n"/>
      <c r="E23" s="18" t="n"/>
      <c r="F23" s="18" t="n"/>
      <c r="G23" s="18" t="n"/>
      <c r="H23" s="19" t="n"/>
      <c r="I23" s="19" t="n"/>
      <c r="J23" s="20">
        <f>IF(F23="","",IFERROR(VLOOKUP(F23,Assumptions!$A$13:$B$112,2,FALSE),""))</f>
        <v/>
      </c>
      <c r="K23" s="11">
        <f>IF(OR(A23="",G23="",I23=""),"",IF(G23="Company Collects",IF(J23="","",ROUND(I23*J23,2)),0))</f>
        <v/>
      </c>
      <c r="L23" s="19" t="n"/>
      <c r="M23" s="11">
        <f>IF(K23="","",ROUND(IF(L23="",0,L23)-K23,2))</f>
        <v/>
      </c>
      <c r="N23" s="21" t="n"/>
      <c r="O23" s="16" t="n"/>
      <c r="P23" s="17">
        <f>IF(A23="","",IF(C23="","Check customer",IF(D23="","Check service site",IF(E23="","Check service",IF(F23="","Check jurisdiction",IF(G23="","Check responsibility",IF(H23="","Check invoice amount",IF(I23="","Check taxable amount",IF(I23&gt;H23,"Check taxable amount",IF(AND(OR(G23="Not Taxable",G23="Exemption Claimed"),I23&gt;0),"Check taxable amount",IF(AND(G23="Company Collects",J23=""),"Check tax rate",IF(AND(G23="Company Collects",K23&gt;0,L23=""),"Check tax collected",IF(AND(G23&lt;&gt;"Company Collects",L23&gt;0),"Check tax collected",IF(N23="","Check filing status",IF(AND(N23="Paid",O23=""),"Check payment date",IF(AND(O23&lt;&gt;"",N23&lt;&gt;"Paid"),"Check status/date",IF(ABS(M23)&gt;Assumptions!$B$8,"Check tax difference","OK")))))))))))))))))</f>
        <v/>
      </c>
    </row>
    <row r="24">
      <c r="A24" s="16" t="n"/>
      <c r="B24" s="22">
        <f>IF(A24="","",TEXT(A24,"mm/yyyy"))</f>
        <v/>
      </c>
      <c r="C24" s="18" t="n"/>
      <c r="D24" s="18" t="n"/>
      <c r="E24" s="18" t="n"/>
      <c r="F24" s="18" t="n"/>
      <c r="G24" s="18" t="n"/>
      <c r="H24" s="19" t="n"/>
      <c r="I24" s="19" t="n"/>
      <c r="J24" s="23">
        <f>IF(F24="","",IFERROR(VLOOKUP(F24,Assumptions!$A$13:$B$112,2,FALSE),""))</f>
        <v/>
      </c>
      <c r="K24" s="9">
        <f>IF(OR(A24="",G24="",I24=""),"",IF(G24="Company Collects",IF(J24="","",ROUND(I24*J24,2)),0))</f>
        <v/>
      </c>
      <c r="L24" s="19" t="n"/>
      <c r="M24" s="9">
        <f>IF(K24="","",ROUND(IF(L24="",0,L24)-K24,2))</f>
        <v/>
      </c>
      <c r="N24" s="21" t="n"/>
      <c r="O24" s="16" t="n"/>
      <c r="P24" s="22">
        <f>IF(A24="","",IF(C24="","Check customer",IF(D24="","Check service site",IF(E24="","Check service",IF(F24="","Check jurisdiction",IF(G24="","Check responsibility",IF(H24="","Check invoice amount",IF(I24="","Check taxable amount",IF(I24&gt;H24,"Check taxable amount",IF(AND(OR(G24="Not Taxable",G24="Exemption Claimed"),I24&gt;0),"Check taxable amount",IF(AND(G24="Company Collects",J24=""),"Check tax rate",IF(AND(G24="Company Collects",K24&gt;0,L24=""),"Check tax collected",IF(AND(G24&lt;&gt;"Company Collects",L24&gt;0),"Check tax collected",IF(N24="","Check filing status",IF(AND(N24="Paid",O24=""),"Check payment date",IF(AND(O24&lt;&gt;"",N24&lt;&gt;"Paid"),"Check status/date",IF(ABS(M24)&gt;Assumptions!$B$8,"Check tax difference","OK")))))))))))))))))</f>
        <v/>
      </c>
    </row>
    <row r="25">
      <c r="A25" s="16" t="n"/>
      <c r="B25" s="17">
        <f>IF(A25="","",TEXT(A25,"mm/yyyy"))</f>
        <v/>
      </c>
      <c r="C25" s="18" t="n"/>
      <c r="D25" s="18" t="n"/>
      <c r="E25" s="18" t="n"/>
      <c r="F25" s="18" t="n"/>
      <c r="G25" s="18" t="n"/>
      <c r="H25" s="19" t="n"/>
      <c r="I25" s="19" t="n"/>
      <c r="J25" s="20">
        <f>IF(F25="","",IFERROR(VLOOKUP(F25,Assumptions!$A$13:$B$112,2,FALSE),""))</f>
        <v/>
      </c>
      <c r="K25" s="11">
        <f>IF(OR(A25="",G25="",I25=""),"",IF(G25="Company Collects",IF(J25="","",ROUND(I25*J25,2)),0))</f>
        <v/>
      </c>
      <c r="L25" s="19" t="n"/>
      <c r="M25" s="11">
        <f>IF(K25="","",ROUND(IF(L25="",0,L25)-K25,2))</f>
        <v/>
      </c>
      <c r="N25" s="21" t="n"/>
      <c r="O25" s="16" t="n"/>
      <c r="P25" s="17">
        <f>IF(A25="","",IF(C25="","Check customer",IF(D25="","Check service site",IF(E25="","Check service",IF(F25="","Check jurisdiction",IF(G25="","Check responsibility",IF(H25="","Check invoice amount",IF(I25="","Check taxable amount",IF(I25&gt;H25,"Check taxable amount",IF(AND(OR(G25="Not Taxable",G25="Exemption Claimed"),I25&gt;0),"Check taxable amount",IF(AND(G25="Company Collects",J25=""),"Check tax rate",IF(AND(G25="Company Collects",K25&gt;0,L25=""),"Check tax collected",IF(AND(G25&lt;&gt;"Company Collects",L25&gt;0),"Check tax collected",IF(N25="","Check filing status",IF(AND(N25="Paid",O25=""),"Check payment date",IF(AND(O25&lt;&gt;"",N25&lt;&gt;"Paid"),"Check status/date",IF(ABS(M25)&gt;Assumptions!$B$8,"Check tax difference","OK")))))))))))))))))</f>
        <v/>
      </c>
    </row>
    <row r="26">
      <c r="A26" s="16" t="n"/>
      <c r="B26" s="22">
        <f>IF(A26="","",TEXT(A26,"mm/yyyy"))</f>
        <v/>
      </c>
      <c r="C26" s="18" t="n"/>
      <c r="D26" s="18" t="n"/>
      <c r="E26" s="18" t="n"/>
      <c r="F26" s="18" t="n"/>
      <c r="G26" s="18" t="n"/>
      <c r="H26" s="19" t="n"/>
      <c r="I26" s="19" t="n"/>
      <c r="J26" s="23">
        <f>IF(F26="","",IFERROR(VLOOKUP(F26,Assumptions!$A$13:$B$112,2,FALSE),""))</f>
        <v/>
      </c>
      <c r="K26" s="9">
        <f>IF(OR(A26="",G26="",I26=""),"",IF(G26="Company Collects",IF(J26="","",ROUND(I26*J26,2)),0))</f>
        <v/>
      </c>
      <c r="L26" s="19" t="n"/>
      <c r="M26" s="9">
        <f>IF(K26="","",ROUND(IF(L26="",0,L26)-K26,2))</f>
        <v/>
      </c>
      <c r="N26" s="21" t="n"/>
      <c r="O26" s="16" t="n"/>
      <c r="P26" s="22">
        <f>IF(A26="","",IF(C26="","Check customer",IF(D26="","Check service site",IF(E26="","Check service",IF(F26="","Check jurisdiction",IF(G26="","Check responsibility",IF(H26="","Check invoice amount",IF(I26="","Check taxable amount",IF(I26&gt;H26,"Check taxable amount",IF(AND(OR(G26="Not Taxable",G26="Exemption Claimed"),I26&gt;0),"Check taxable amount",IF(AND(G26="Company Collects",J26=""),"Check tax rate",IF(AND(G26="Company Collects",K26&gt;0,L26=""),"Check tax collected",IF(AND(G26&lt;&gt;"Company Collects",L26&gt;0),"Check tax collected",IF(N26="","Check filing status",IF(AND(N26="Paid",O26=""),"Check payment date",IF(AND(O26&lt;&gt;"",N26&lt;&gt;"Paid"),"Check status/date",IF(ABS(M26)&gt;Assumptions!$B$8,"Check tax difference","OK")))))))))))))))))</f>
        <v/>
      </c>
    </row>
    <row r="27">
      <c r="A27" s="16" t="n"/>
      <c r="B27" s="17">
        <f>IF(A27="","",TEXT(A27,"mm/yyyy"))</f>
        <v/>
      </c>
      <c r="C27" s="18" t="n"/>
      <c r="D27" s="18" t="n"/>
      <c r="E27" s="18" t="n"/>
      <c r="F27" s="18" t="n"/>
      <c r="G27" s="18" t="n"/>
      <c r="H27" s="19" t="n"/>
      <c r="I27" s="19" t="n"/>
      <c r="J27" s="20">
        <f>IF(F27="","",IFERROR(VLOOKUP(F27,Assumptions!$A$13:$B$112,2,FALSE),""))</f>
        <v/>
      </c>
      <c r="K27" s="11">
        <f>IF(OR(A27="",G27="",I27=""),"",IF(G27="Company Collects",IF(J27="","",ROUND(I27*J27,2)),0))</f>
        <v/>
      </c>
      <c r="L27" s="19" t="n"/>
      <c r="M27" s="11">
        <f>IF(K27="","",ROUND(IF(L27="",0,L27)-K27,2))</f>
        <v/>
      </c>
      <c r="N27" s="21" t="n"/>
      <c r="O27" s="16" t="n"/>
      <c r="P27" s="17">
        <f>IF(A27="","",IF(C27="","Check customer",IF(D27="","Check service site",IF(E27="","Check service",IF(F27="","Check jurisdiction",IF(G27="","Check responsibility",IF(H27="","Check invoice amount",IF(I27="","Check taxable amount",IF(I27&gt;H27,"Check taxable amount",IF(AND(OR(G27="Not Taxable",G27="Exemption Claimed"),I27&gt;0),"Check taxable amount",IF(AND(G27="Company Collects",J27=""),"Check tax rate",IF(AND(G27="Company Collects",K27&gt;0,L27=""),"Check tax collected",IF(AND(G27&lt;&gt;"Company Collects",L27&gt;0),"Check tax collected",IF(N27="","Check filing status",IF(AND(N27="Paid",O27=""),"Check payment date",IF(AND(O27&lt;&gt;"",N27&lt;&gt;"Paid"),"Check status/date",IF(ABS(M27)&gt;Assumptions!$B$8,"Check tax difference","OK")))))))))))))))))</f>
        <v/>
      </c>
    </row>
    <row r="28">
      <c r="A28" s="16" t="n"/>
      <c r="B28" s="22">
        <f>IF(A28="","",TEXT(A28,"mm/yyyy"))</f>
        <v/>
      </c>
      <c r="C28" s="18" t="n"/>
      <c r="D28" s="18" t="n"/>
      <c r="E28" s="18" t="n"/>
      <c r="F28" s="18" t="n"/>
      <c r="G28" s="18" t="n"/>
      <c r="H28" s="19" t="n"/>
      <c r="I28" s="19" t="n"/>
      <c r="J28" s="23">
        <f>IF(F28="","",IFERROR(VLOOKUP(F28,Assumptions!$A$13:$B$112,2,FALSE),""))</f>
        <v/>
      </c>
      <c r="K28" s="9">
        <f>IF(OR(A28="",G28="",I28=""),"",IF(G28="Company Collects",IF(J28="","",ROUND(I28*J28,2)),0))</f>
        <v/>
      </c>
      <c r="L28" s="19" t="n"/>
      <c r="M28" s="9">
        <f>IF(K28="","",ROUND(IF(L28="",0,L28)-K28,2))</f>
        <v/>
      </c>
      <c r="N28" s="21" t="n"/>
      <c r="O28" s="16" t="n"/>
      <c r="P28" s="22">
        <f>IF(A28="","",IF(C28="","Check customer",IF(D28="","Check service site",IF(E28="","Check service",IF(F28="","Check jurisdiction",IF(G28="","Check responsibility",IF(H28="","Check invoice amount",IF(I28="","Check taxable amount",IF(I28&gt;H28,"Check taxable amount",IF(AND(OR(G28="Not Taxable",G28="Exemption Claimed"),I28&gt;0),"Check taxable amount",IF(AND(G28="Company Collects",J28=""),"Check tax rate",IF(AND(G28="Company Collects",K28&gt;0,L28=""),"Check tax collected",IF(AND(G28&lt;&gt;"Company Collects",L28&gt;0),"Check tax collected",IF(N28="","Check filing status",IF(AND(N28="Paid",O28=""),"Check payment date",IF(AND(O28&lt;&gt;"",N28&lt;&gt;"Paid"),"Check status/date",IF(ABS(M28)&gt;Assumptions!$B$8,"Check tax difference","OK")))))))))))))))))</f>
        <v/>
      </c>
    </row>
    <row r="29">
      <c r="A29" s="16" t="n"/>
      <c r="B29" s="17">
        <f>IF(A29="","",TEXT(A29,"mm/yyyy"))</f>
        <v/>
      </c>
      <c r="C29" s="18" t="n"/>
      <c r="D29" s="18" t="n"/>
      <c r="E29" s="18" t="n"/>
      <c r="F29" s="18" t="n"/>
      <c r="G29" s="18" t="n"/>
      <c r="H29" s="19" t="n"/>
      <c r="I29" s="19" t="n"/>
      <c r="J29" s="20">
        <f>IF(F29="","",IFERROR(VLOOKUP(F29,Assumptions!$A$13:$B$112,2,FALSE),""))</f>
        <v/>
      </c>
      <c r="K29" s="11">
        <f>IF(OR(A29="",G29="",I29=""),"",IF(G29="Company Collects",IF(J29="","",ROUND(I29*J29,2)),0))</f>
        <v/>
      </c>
      <c r="L29" s="19" t="n"/>
      <c r="M29" s="11">
        <f>IF(K29="","",ROUND(IF(L29="",0,L29)-K29,2))</f>
        <v/>
      </c>
      <c r="N29" s="21" t="n"/>
      <c r="O29" s="16" t="n"/>
      <c r="P29" s="17">
        <f>IF(A29="","",IF(C29="","Check customer",IF(D29="","Check service site",IF(E29="","Check service",IF(F29="","Check jurisdiction",IF(G29="","Check responsibility",IF(H29="","Check invoice amount",IF(I29="","Check taxable amount",IF(I29&gt;H29,"Check taxable amount",IF(AND(OR(G29="Not Taxable",G29="Exemption Claimed"),I29&gt;0),"Check taxable amount",IF(AND(G29="Company Collects",J29=""),"Check tax rate",IF(AND(G29="Company Collects",K29&gt;0,L29=""),"Check tax collected",IF(AND(G29&lt;&gt;"Company Collects",L29&gt;0),"Check tax collected",IF(N29="","Check filing status",IF(AND(N29="Paid",O29=""),"Check payment date",IF(AND(O29&lt;&gt;"",N29&lt;&gt;"Paid"),"Check status/date",IF(ABS(M29)&gt;Assumptions!$B$8,"Check tax difference","OK")))))))))))))))))</f>
        <v/>
      </c>
    </row>
    <row r="30">
      <c r="A30" s="16" t="n"/>
      <c r="B30" s="22">
        <f>IF(A30="","",TEXT(A30,"mm/yyyy"))</f>
        <v/>
      </c>
      <c r="C30" s="18" t="n"/>
      <c r="D30" s="18" t="n"/>
      <c r="E30" s="18" t="n"/>
      <c r="F30" s="18" t="n"/>
      <c r="G30" s="18" t="n"/>
      <c r="H30" s="19" t="n"/>
      <c r="I30" s="19" t="n"/>
      <c r="J30" s="23">
        <f>IF(F30="","",IFERROR(VLOOKUP(F30,Assumptions!$A$13:$B$112,2,FALSE),""))</f>
        <v/>
      </c>
      <c r="K30" s="9">
        <f>IF(OR(A30="",G30="",I30=""),"",IF(G30="Company Collects",IF(J30="","",ROUND(I30*J30,2)),0))</f>
        <v/>
      </c>
      <c r="L30" s="19" t="n"/>
      <c r="M30" s="9">
        <f>IF(K30="","",ROUND(IF(L30="",0,L30)-K30,2))</f>
        <v/>
      </c>
      <c r="N30" s="21" t="n"/>
      <c r="O30" s="16" t="n"/>
      <c r="P30" s="22">
        <f>IF(A30="","",IF(C30="","Check customer",IF(D30="","Check service site",IF(E30="","Check service",IF(F30="","Check jurisdiction",IF(G30="","Check responsibility",IF(H30="","Check invoice amount",IF(I30="","Check taxable amount",IF(I30&gt;H30,"Check taxable amount",IF(AND(OR(G30="Not Taxable",G30="Exemption Claimed"),I30&gt;0),"Check taxable amount",IF(AND(G30="Company Collects",J30=""),"Check tax rate",IF(AND(G30="Company Collects",K30&gt;0,L30=""),"Check tax collected",IF(AND(G30&lt;&gt;"Company Collects",L30&gt;0),"Check tax collected",IF(N30="","Check filing status",IF(AND(N30="Paid",O30=""),"Check payment date",IF(AND(O30&lt;&gt;"",N30&lt;&gt;"Paid"),"Check status/date",IF(ABS(M30)&gt;Assumptions!$B$8,"Check tax difference","OK")))))))))))))))))</f>
        <v/>
      </c>
    </row>
    <row r="31">
      <c r="A31" s="16" t="n"/>
      <c r="B31" s="17">
        <f>IF(A31="","",TEXT(A31,"mm/yyyy"))</f>
        <v/>
      </c>
      <c r="C31" s="18" t="n"/>
      <c r="D31" s="18" t="n"/>
      <c r="E31" s="18" t="n"/>
      <c r="F31" s="18" t="n"/>
      <c r="G31" s="18" t="n"/>
      <c r="H31" s="19" t="n"/>
      <c r="I31" s="19" t="n"/>
      <c r="J31" s="20">
        <f>IF(F31="","",IFERROR(VLOOKUP(F31,Assumptions!$A$13:$B$112,2,FALSE),""))</f>
        <v/>
      </c>
      <c r="K31" s="11">
        <f>IF(OR(A31="",G31="",I31=""),"",IF(G31="Company Collects",IF(J31="","",ROUND(I31*J31,2)),0))</f>
        <v/>
      </c>
      <c r="L31" s="19" t="n"/>
      <c r="M31" s="11">
        <f>IF(K31="","",ROUND(IF(L31="",0,L31)-K31,2))</f>
        <v/>
      </c>
      <c r="N31" s="21" t="n"/>
      <c r="O31" s="16" t="n"/>
      <c r="P31" s="17">
        <f>IF(A31="","",IF(C31="","Check customer",IF(D31="","Check service site",IF(E31="","Check service",IF(F31="","Check jurisdiction",IF(G31="","Check responsibility",IF(H31="","Check invoice amount",IF(I31="","Check taxable amount",IF(I31&gt;H31,"Check taxable amount",IF(AND(OR(G31="Not Taxable",G31="Exemption Claimed"),I31&gt;0),"Check taxable amount",IF(AND(G31="Company Collects",J31=""),"Check tax rate",IF(AND(G31="Company Collects",K31&gt;0,L31=""),"Check tax collected",IF(AND(G31&lt;&gt;"Company Collects",L31&gt;0),"Check tax collected",IF(N31="","Check filing status",IF(AND(N31="Paid",O31=""),"Check payment date",IF(AND(O31&lt;&gt;"",N31&lt;&gt;"Paid"),"Check status/date",IF(ABS(M31)&gt;Assumptions!$B$8,"Check tax difference","OK")))))))))))))))))</f>
        <v/>
      </c>
    </row>
    <row r="32">
      <c r="A32" s="16" t="n"/>
      <c r="B32" s="22">
        <f>IF(A32="","",TEXT(A32,"mm/yyyy"))</f>
        <v/>
      </c>
      <c r="C32" s="18" t="n"/>
      <c r="D32" s="18" t="n"/>
      <c r="E32" s="18" t="n"/>
      <c r="F32" s="18" t="n"/>
      <c r="G32" s="18" t="n"/>
      <c r="H32" s="19" t="n"/>
      <c r="I32" s="19" t="n"/>
      <c r="J32" s="23">
        <f>IF(F32="","",IFERROR(VLOOKUP(F32,Assumptions!$A$13:$B$112,2,FALSE),""))</f>
        <v/>
      </c>
      <c r="K32" s="9">
        <f>IF(OR(A32="",G32="",I32=""),"",IF(G32="Company Collects",IF(J32="","",ROUND(I32*J32,2)),0))</f>
        <v/>
      </c>
      <c r="L32" s="19" t="n"/>
      <c r="M32" s="9">
        <f>IF(K32="","",ROUND(IF(L32="",0,L32)-K32,2))</f>
        <v/>
      </c>
      <c r="N32" s="21" t="n"/>
      <c r="O32" s="16" t="n"/>
      <c r="P32" s="22">
        <f>IF(A32="","",IF(C32="","Check customer",IF(D32="","Check service site",IF(E32="","Check service",IF(F32="","Check jurisdiction",IF(G32="","Check responsibility",IF(H32="","Check invoice amount",IF(I32="","Check taxable amount",IF(I32&gt;H32,"Check taxable amount",IF(AND(OR(G32="Not Taxable",G32="Exemption Claimed"),I32&gt;0),"Check taxable amount",IF(AND(G32="Company Collects",J32=""),"Check tax rate",IF(AND(G32="Company Collects",K32&gt;0,L32=""),"Check tax collected",IF(AND(G32&lt;&gt;"Company Collects",L32&gt;0),"Check tax collected",IF(N32="","Check filing status",IF(AND(N32="Paid",O32=""),"Check payment date",IF(AND(O32&lt;&gt;"",N32&lt;&gt;"Paid"),"Check status/date",IF(ABS(M32)&gt;Assumptions!$B$8,"Check tax difference","OK")))))))))))))))))</f>
        <v/>
      </c>
    </row>
    <row r="33">
      <c r="A33" s="16" t="n"/>
      <c r="B33" s="17">
        <f>IF(A33="","",TEXT(A33,"mm/yyyy"))</f>
        <v/>
      </c>
      <c r="C33" s="18" t="n"/>
      <c r="D33" s="18" t="n"/>
      <c r="E33" s="18" t="n"/>
      <c r="F33" s="18" t="n"/>
      <c r="G33" s="18" t="n"/>
      <c r="H33" s="19" t="n"/>
      <c r="I33" s="19" t="n"/>
      <c r="J33" s="20">
        <f>IF(F33="","",IFERROR(VLOOKUP(F33,Assumptions!$A$13:$B$112,2,FALSE),""))</f>
        <v/>
      </c>
      <c r="K33" s="11">
        <f>IF(OR(A33="",G33="",I33=""),"",IF(G33="Company Collects",IF(J33="","",ROUND(I33*J33,2)),0))</f>
        <v/>
      </c>
      <c r="L33" s="19" t="n"/>
      <c r="M33" s="11">
        <f>IF(K33="","",ROUND(IF(L33="",0,L33)-K33,2))</f>
        <v/>
      </c>
      <c r="N33" s="21" t="n"/>
      <c r="O33" s="16" t="n"/>
      <c r="P33" s="17">
        <f>IF(A33="","",IF(C33="","Check customer",IF(D33="","Check service site",IF(E33="","Check service",IF(F33="","Check jurisdiction",IF(G33="","Check responsibility",IF(H33="","Check invoice amount",IF(I33="","Check taxable amount",IF(I33&gt;H33,"Check taxable amount",IF(AND(OR(G33="Not Taxable",G33="Exemption Claimed"),I33&gt;0),"Check taxable amount",IF(AND(G33="Company Collects",J33=""),"Check tax rate",IF(AND(G33="Company Collects",K33&gt;0,L33=""),"Check tax collected",IF(AND(G33&lt;&gt;"Company Collects",L33&gt;0),"Check tax collected",IF(N33="","Check filing status",IF(AND(N33="Paid",O33=""),"Check payment date",IF(AND(O33&lt;&gt;"",N33&lt;&gt;"Paid"),"Check status/date",IF(ABS(M33)&gt;Assumptions!$B$8,"Check tax difference","OK")))))))))))))))))</f>
        <v/>
      </c>
    </row>
    <row r="34">
      <c r="A34" s="16" t="n"/>
      <c r="B34" s="22">
        <f>IF(A34="","",TEXT(A34,"mm/yyyy"))</f>
        <v/>
      </c>
      <c r="C34" s="18" t="n"/>
      <c r="D34" s="18" t="n"/>
      <c r="E34" s="18" t="n"/>
      <c r="F34" s="18" t="n"/>
      <c r="G34" s="18" t="n"/>
      <c r="H34" s="19" t="n"/>
      <c r="I34" s="19" t="n"/>
      <c r="J34" s="23">
        <f>IF(F34="","",IFERROR(VLOOKUP(F34,Assumptions!$A$13:$B$112,2,FALSE),""))</f>
        <v/>
      </c>
      <c r="K34" s="9">
        <f>IF(OR(A34="",G34="",I34=""),"",IF(G34="Company Collects",IF(J34="","",ROUND(I34*J34,2)),0))</f>
        <v/>
      </c>
      <c r="L34" s="19" t="n"/>
      <c r="M34" s="9">
        <f>IF(K34="","",ROUND(IF(L34="",0,L34)-K34,2))</f>
        <v/>
      </c>
      <c r="N34" s="21" t="n"/>
      <c r="O34" s="16" t="n"/>
      <c r="P34" s="22">
        <f>IF(A34="","",IF(C34="","Check customer",IF(D34="","Check service site",IF(E34="","Check service",IF(F34="","Check jurisdiction",IF(G34="","Check responsibility",IF(H34="","Check invoice amount",IF(I34="","Check taxable amount",IF(I34&gt;H34,"Check taxable amount",IF(AND(OR(G34="Not Taxable",G34="Exemption Claimed"),I34&gt;0),"Check taxable amount",IF(AND(G34="Company Collects",J34=""),"Check tax rate",IF(AND(G34="Company Collects",K34&gt;0,L34=""),"Check tax collected",IF(AND(G34&lt;&gt;"Company Collects",L34&gt;0),"Check tax collected",IF(N34="","Check filing status",IF(AND(N34="Paid",O34=""),"Check payment date",IF(AND(O34&lt;&gt;"",N34&lt;&gt;"Paid"),"Check status/date",IF(ABS(M34)&gt;Assumptions!$B$8,"Check tax difference","OK")))))))))))))))))</f>
        <v/>
      </c>
    </row>
    <row r="35">
      <c r="A35" s="16" t="n"/>
      <c r="B35" s="17">
        <f>IF(A35="","",TEXT(A35,"mm/yyyy"))</f>
        <v/>
      </c>
      <c r="C35" s="18" t="n"/>
      <c r="D35" s="18" t="n"/>
      <c r="E35" s="18" t="n"/>
      <c r="F35" s="18" t="n"/>
      <c r="G35" s="18" t="n"/>
      <c r="H35" s="19" t="n"/>
      <c r="I35" s="19" t="n"/>
      <c r="J35" s="20">
        <f>IF(F35="","",IFERROR(VLOOKUP(F35,Assumptions!$A$13:$B$112,2,FALSE),""))</f>
        <v/>
      </c>
      <c r="K35" s="11">
        <f>IF(OR(A35="",G35="",I35=""),"",IF(G35="Company Collects",IF(J35="","",ROUND(I35*J35,2)),0))</f>
        <v/>
      </c>
      <c r="L35" s="19" t="n"/>
      <c r="M35" s="11">
        <f>IF(K35="","",ROUND(IF(L35="",0,L35)-K35,2))</f>
        <v/>
      </c>
      <c r="N35" s="21" t="n"/>
      <c r="O35" s="16" t="n"/>
      <c r="P35" s="17">
        <f>IF(A35="","",IF(C35="","Check customer",IF(D35="","Check service site",IF(E35="","Check service",IF(F35="","Check jurisdiction",IF(G35="","Check responsibility",IF(H35="","Check invoice amount",IF(I35="","Check taxable amount",IF(I35&gt;H35,"Check taxable amount",IF(AND(OR(G35="Not Taxable",G35="Exemption Claimed"),I35&gt;0),"Check taxable amount",IF(AND(G35="Company Collects",J35=""),"Check tax rate",IF(AND(G35="Company Collects",K35&gt;0,L35=""),"Check tax collected",IF(AND(G35&lt;&gt;"Company Collects",L35&gt;0),"Check tax collected",IF(N35="","Check filing status",IF(AND(N35="Paid",O35=""),"Check payment date",IF(AND(O35&lt;&gt;"",N35&lt;&gt;"Paid"),"Check status/date",IF(ABS(M35)&gt;Assumptions!$B$8,"Check tax difference","OK")))))))))))))))))</f>
        <v/>
      </c>
    </row>
    <row r="36">
      <c r="A36" s="16" t="n"/>
      <c r="B36" s="22">
        <f>IF(A36="","",TEXT(A36,"mm/yyyy"))</f>
        <v/>
      </c>
      <c r="C36" s="18" t="n"/>
      <c r="D36" s="18" t="n"/>
      <c r="E36" s="18" t="n"/>
      <c r="F36" s="18" t="n"/>
      <c r="G36" s="18" t="n"/>
      <c r="H36" s="19" t="n"/>
      <c r="I36" s="19" t="n"/>
      <c r="J36" s="23">
        <f>IF(F36="","",IFERROR(VLOOKUP(F36,Assumptions!$A$13:$B$112,2,FALSE),""))</f>
        <v/>
      </c>
      <c r="K36" s="9">
        <f>IF(OR(A36="",G36="",I36=""),"",IF(G36="Company Collects",IF(J36="","",ROUND(I36*J36,2)),0))</f>
        <v/>
      </c>
      <c r="L36" s="19" t="n"/>
      <c r="M36" s="9">
        <f>IF(K36="","",ROUND(IF(L36="",0,L36)-K36,2))</f>
        <v/>
      </c>
      <c r="N36" s="21" t="n"/>
      <c r="O36" s="16" t="n"/>
      <c r="P36" s="22">
        <f>IF(A36="","",IF(C36="","Check customer",IF(D36="","Check service site",IF(E36="","Check service",IF(F36="","Check jurisdiction",IF(G36="","Check responsibility",IF(H36="","Check invoice amount",IF(I36="","Check taxable amount",IF(I36&gt;H36,"Check taxable amount",IF(AND(OR(G36="Not Taxable",G36="Exemption Claimed"),I36&gt;0),"Check taxable amount",IF(AND(G36="Company Collects",J36=""),"Check tax rate",IF(AND(G36="Company Collects",K36&gt;0,L36=""),"Check tax collected",IF(AND(G36&lt;&gt;"Company Collects",L36&gt;0),"Check tax collected",IF(N36="","Check filing status",IF(AND(N36="Paid",O36=""),"Check payment date",IF(AND(O36&lt;&gt;"",N36&lt;&gt;"Paid"),"Check status/date",IF(ABS(M36)&gt;Assumptions!$B$8,"Check tax difference","OK")))))))))))))))))</f>
        <v/>
      </c>
    </row>
    <row r="37">
      <c r="A37" s="16" t="n"/>
      <c r="B37" s="17">
        <f>IF(A37="","",TEXT(A37,"mm/yyyy"))</f>
        <v/>
      </c>
      <c r="C37" s="18" t="n"/>
      <c r="D37" s="18" t="n"/>
      <c r="E37" s="18" t="n"/>
      <c r="F37" s="18" t="n"/>
      <c r="G37" s="18" t="n"/>
      <c r="H37" s="19" t="n"/>
      <c r="I37" s="19" t="n"/>
      <c r="J37" s="20">
        <f>IF(F37="","",IFERROR(VLOOKUP(F37,Assumptions!$A$13:$B$112,2,FALSE),""))</f>
        <v/>
      </c>
      <c r="K37" s="11">
        <f>IF(OR(A37="",G37="",I37=""),"",IF(G37="Company Collects",IF(J37="","",ROUND(I37*J37,2)),0))</f>
        <v/>
      </c>
      <c r="L37" s="19" t="n"/>
      <c r="M37" s="11">
        <f>IF(K37="","",ROUND(IF(L37="",0,L37)-K37,2))</f>
        <v/>
      </c>
      <c r="N37" s="21" t="n"/>
      <c r="O37" s="16" t="n"/>
      <c r="P37" s="17">
        <f>IF(A37="","",IF(C37="","Check customer",IF(D37="","Check service site",IF(E37="","Check service",IF(F37="","Check jurisdiction",IF(G37="","Check responsibility",IF(H37="","Check invoice amount",IF(I37="","Check taxable amount",IF(I37&gt;H37,"Check taxable amount",IF(AND(OR(G37="Not Taxable",G37="Exemption Claimed"),I37&gt;0),"Check taxable amount",IF(AND(G37="Company Collects",J37=""),"Check tax rate",IF(AND(G37="Company Collects",K37&gt;0,L37=""),"Check tax collected",IF(AND(G37&lt;&gt;"Company Collects",L37&gt;0),"Check tax collected",IF(N37="","Check filing status",IF(AND(N37="Paid",O37=""),"Check payment date",IF(AND(O37&lt;&gt;"",N37&lt;&gt;"Paid"),"Check status/date",IF(ABS(M37)&gt;Assumptions!$B$8,"Check tax difference","OK")))))))))))))))))</f>
        <v/>
      </c>
    </row>
    <row r="38">
      <c r="A38" s="16" t="n"/>
      <c r="B38" s="22">
        <f>IF(A38="","",TEXT(A38,"mm/yyyy"))</f>
        <v/>
      </c>
      <c r="C38" s="18" t="n"/>
      <c r="D38" s="18" t="n"/>
      <c r="E38" s="18" t="n"/>
      <c r="F38" s="18" t="n"/>
      <c r="G38" s="18" t="n"/>
      <c r="H38" s="19" t="n"/>
      <c r="I38" s="19" t="n"/>
      <c r="J38" s="23">
        <f>IF(F38="","",IFERROR(VLOOKUP(F38,Assumptions!$A$13:$B$112,2,FALSE),""))</f>
        <v/>
      </c>
      <c r="K38" s="9">
        <f>IF(OR(A38="",G38="",I38=""),"",IF(G38="Company Collects",IF(J38="","",ROUND(I38*J38,2)),0))</f>
        <v/>
      </c>
      <c r="L38" s="19" t="n"/>
      <c r="M38" s="9">
        <f>IF(K38="","",ROUND(IF(L38="",0,L38)-K38,2))</f>
        <v/>
      </c>
      <c r="N38" s="21" t="n"/>
      <c r="O38" s="16" t="n"/>
      <c r="P38" s="22">
        <f>IF(A38="","",IF(C38="","Check customer",IF(D38="","Check service site",IF(E38="","Check service",IF(F38="","Check jurisdiction",IF(G38="","Check responsibility",IF(H38="","Check invoice amount",IF(I38="","Check taxable amount",IF(I38&gt;H38,"Check taxable amount",IF(AND(OR(G38="Not Taxable",G38="Exemption Claimed"),I38&gt;0),"Check taxable amount",IF(AND(G38="Company Collects",J38=""),"Check tax rate",IF(AND(G38="Company Collects",K38&gt;0,L38=""),"Check tax collected",IF(AND(G38&lt;&gt;"Company Collects",L38&gt;0),"Check tax collected",IF(N38="","Check filing status",IF(AND(N38="Paid",O38=""),"Check payment date",IF(AND(O38&lt;&gt;"",N38&lt;&gt;"Paid"),"Check status/date",IF(ABS(M38)&gt;Assumptions!$B$8,"Check tax difference","OK")))))))))))))))))</f>
        <v/>
      </c>
    </row>
    <row r="39">
      <c r="A39" s="16" t="n"/>
      <c r="B39" s="17">
        <f>IF(A39="","",TEXT(A39,"mm/yyyy"))</f>
        <v/>
      </c>
      <c r="C39" s="18" t="n"/>
      <c r="D39" s="18" t="n"/>
      <c r="E39" s="18" t="n"/>
      <c r="F39" s="18" t="n"/>
      <c r="G39" s="18" t="n"/>
      <c r="H39" s="19" t="n"/>
      <c r="I39" s="19" t="n"/>
      <c r="J39" s="20">
        <f>IF(F39="","",IFERROR(VLOOKUP(F39,Assumptions!$A$13:$B$112,2,FALSE),""))</f>
        <v/>
      </c>
      <c r="K39" s="11">
        <f>IF(OR(A39="",G39="",I39=""),"",IF(G39="Company Collects",IF(J39="","",ROUND(I39*J39,2)),0))</f>
        <v/>
      </c>
      <c r="L39" s="19" t="n"/>
      <c r="M39" s="11">
        <f>IF(K39="","",ROUND(IF(L39="",0,L39)-K39,2))</f>
        <v/>
      </c>
      <c r="N39" s="21" t="n"/>
      <c r="O39" s="16" t="n"/>
      <c r="P39" s="17">
        <f>IF(A39="","",IF(C39="","Check customer",IF(D39="","Check service site",IF(E39="","Check service",IF(F39="","Check jurisdiction",IF(G39="","Check responsibility",IF(H39="","Check invoice amount",IF(I39="","Check taxable amount",IF(I39&gt;H39,"Check taxable amount",IF(AND(OR(G39="Not Taxable",G39="Exemption Claimed"),I39&gt;0),"Check taxable amount",IF(AND(G39="Company Collects",J39=""),"Check tax rate",IF(AND(G39="Company Collects",K39&gt;0,L39=""),"Check tax collected",IF(AND(G39&lt;&gt;"Company Collects",L39&gt;0),"Check tax collected",IF(N39="","Check filing status",IF(AND(N39="Paid",O39=""),"Check payment date",IF(AND(O39&lt;&gt;"",N39&lt;&gt;"Paid"),"Check status/date",IF(ABS(M39)&gt;Assumptions!$B$8,"Check tax difference","OK")))))))))))))))))</f>
        <v/>
      </c>
    </row>
    <row r="40">
      <c r="A40" s="16" t="n"/>
      <c r="B40" s="22">
        <f>IF(A40="","",TEXT(A40,"mm/yyyy"))</f>
        <v/>
      </c>
      <c r="C40" s="18" t="n"/>
      <c r="D40" s="18" t="n"/>
      <c r="E40" s="18" t="n"/>
      <c r="F40" s="18" t="n"/>
      <c r="G40" s="18" t="n"/>
      <c r="H40" s="19" t="n"/>
      <c r="I40" s="19" t="n"/>
      <c r="J40" s="23">
        <f>IF(F40="","",IFERROR(VLOOKUP(F40,Assumptions!$A$13:$B$112,2,FALSE),""))</f>
        <v/>
      </c>
      <c r="K40" s="9">
        <f>IF(OR(A40="",G40="",I40=""),"",IF(G40="Company Collects",IF(J40="","",ROUND(I40*J40,2)),0))</f>
        <v/>
      </c>
      <c r="L40" s="19" t="n"/>
      <c r="M40" s="9">
        <f>IF(K40="","",ROUND(IF(L40="",0,L40)-K40,2))</f>
        <v/>
      </c>
      <c r="N40" s="21" t="n"/>
      <c r="O40" s="16" t="n"/>
      <c r="P40" s="22">
        <f>IF(A40="","",IF(C40="","Check customer",IF(D40="","Check service site",IF(E40="","Check service",IF(F40="","Check jurisdiction",IF(G40="","Check responsibility",IF(H40="","Check invoice amount",IF(I40="","Check taxable amount",IF(I40&gt;H40,"Check taxable amount",IF(AND(OR(G40="Not Taxable",G40="Exemption Claimed"),I40&gt;0),"Check taxable amount",IF(AND(G40="Company Collects",J40=""),"Check tax rate",IF(AND(G40="Company Collects",K40&gt;0,L40=""),"Check tax collected",IF(AND(G40&lt;&gt;"Company Collects",L40&gt;0),"Check tax collected",IF(N40="","Check filing status",IF(AND(N40="Paid",O40=""),"Check payment date",IF(AND(O40&lt;&gt;"",N40&lt;&gt;"Paid"),"Check status/date",IF(ABS(M40)&gt;Assumptions!$B$8,"Check tax difference","OK")))))))))))))))))</f>
        <v/>
      </c>
    </row>
    <row r="41">
      <c r="A41" s="16" t="n"/>
      <c r="B41" s="17">
        <f>IF(A41="","",TEXT(A41,"mm/yyyy"))</f>
        <v/>
      </c>
      <c r="C41" s="18" t="n"/>
      <c r="D41" s="18" t="n"/>
      <c r="E41" s="18" t="n"/>
      <c r="F41" s="18" t="n"/>
      <c r="G41" s="18" t="n"/>
      <c r="H41" s="19" t="n"/>
      <c r="I41" s="19" t="n"/>
      <c r="J41" s="20">
        <f>IF(F41="","",IFERROR(VLOOKUP(F41,Assumptions!$A$13:$B$112,2,FALSE),""))</f>
        <v/>
      </c>
      <c r="K41" s="11">
        <f>IF(OR(A41="",G41="",I41=""),"",IF(G41="Company Collects",IF(J41="","",ROUND(I41*J41,2)),0))</f>
        <v/>
      </c>
      <c r="L41" s="19" t="n"/>
      <c r="M41" s="11">
        <f>IF(K41="","",ROUND(IF(L41="",0,L41)-K41,2))</f>
        <v/>
      </c>
      <c r="N41" s="21" t="n"/>
      <c r="O41" s="16" t="n"/>
      <c r="P41" s="17">
        <f>IF(A41="","",IF(C41="","Check customer",IF(D41="","Check service site",IF(E41="","Check service",IF(F41="","Check jurisdiction",IF(G41="","Check responsibility",IF(H41="","Check invoice amount",IF(I41="","Check taxable amount",IF(I41&gt;H41,"Check taxable amount",IF(AND(OR(G41="Not Taxable",G41="Exemption Claimed"),I41&gt;0),"Check taxable amount",IF(AND(G41="Company Collects",J41=""),"Check tax rate",IF(AND(G41="Company Collects",K41&gt;0,L41=""),"Check tax collected",IF(AND(G41&lt;&gt;"Company Collects",L41&gt;0),"Check tax collected",IF(N41="","Check filing status",IF(AND(N41="Paid",O41=""),"Check payment date",IF(AND(O41&lt;&gt;"",N41&lt;&gt;"Paid"),"Check status/date",IF(ABS(M41)&gt;Assumptions!$B$8,"Check tax difference","OK")))))))))))))))))</f>
        <v/>
      </c>
    </row>
    <row r="42">
      <c r="A42" s="16" t="n"/>
      <c r="B42" s="22">
        <f>IF(A42="","",TEXT(A42,"mm/yyyy"))</f>
        <v/>
      </c>
      <c r="C42" s="18" t="n"/>
      <c r="D42" s="18" t="n"/>
      <c r="E42" s="18" t="n"/>
      <c r="F42" s="18" t="n"/>
      <c r="G42" s="18" t="n"/>
      <c r="H42" s="19" t="n"/>
      <c r="I42" s="19" t="n"/>
      <c r="J42" s="23">
        <f>IF(F42="","",IFERROR(VLOOKUP(F42,Assumptions!$A$13:$B$112,2,FALSE),""))</f>
        <v/>
      </c>
      <c r="K42" s="9">
        <f>IF(OR(A42="",G42="",I42=""),"",IF(G42="Company Collects",IF(J42="","",ROUND(I42*J42,2)),0))</f>
        <v/>
      </c>
      <c r="L42" s="19" t="n"/>
      <c r="M42" s="9">
        <f>IF(K42="","",ROUND(IF(L42="",0,L42)-K42,2))</f>
        <v/>
      </c>
      <c r="N42" s="21" t="n"/>
      <c r="O42" s="16" t="n"/>
      <c r="P42" s="22">
        <f>IF(A42="","",IF(C42="","Check customer",IF(D42="","Check service site",IF(E42="","Check service",IF(F42="","Check jurisdiction",IF(G42="","Check responsibility",IF(H42="","Check invoice amount",IF(I42="","Check taxable amount",IF(I42&gt;H42,"Check taxable amount",IF(AND(OR(G42="Not Taxable",G42="Exemption Claimed"),I42&gt;0),"Check taxable amount",IF(AND(G42="Company Collects",J42=""),"Check tax rate",IF(AND(G42="Company Collects",K42&gt;0,L42=""),"Check tax collected",IF(AND(G42&lt;&gt;"Company Collects",L42&gt;0),"Check tax collected",IF(N42="","Check filing status",IF(AND(N42="Paid",O42=""),"Check payment date",IF(AND(O42&lt;&gt;"",N42&lt;&gt;"Paid"),"Check status/date",IF(ABS(M42)&gt;Assumptions!$B$8,"Check tax difference","OK")))))))))))))))))</f>
        <v/>
      </c>
    </row>
    <row r="43">
      <c r="A43" s="16" t="n"/>
      <c r="B43" s="17">
        <f>IF(A43="","",TEXT(A43,"mm/yyyy"))</f>
        <v/>
      </c>
      <c r="C43" s="18" t="n"/>
      <c r="D43" s="18" t="n"/>
      <c r="E43" s="18" t="n"/>
      <c r="F43" s="18" t="n"/>
      <c r="G43" s="18" t="n"/>
      <c r="H43" s="19" t="n"/>
      <c r="I43" s="19" t="n"/>
      <c r="J43" s="20">
        <f>IF(F43="","",IFERROR(VLOOKUP(F43,Assumptions!$A$13:$B$112,2,FALSE),""))</f>
        <v/>
      </c>
      <c r="K43" s="11">
        <f>IF(OR(A43="",G43="",I43=""),"",IF(G43="Company Collects",IF(J43="","",ROUND(I43*J43,2)),0))</f>
        <v/>
      </c>
      <c r="L43" s="19" t="n"/>
      <c r="M43" s="11">
        <f>IF(K43="","",ROUND(IF(L43="",0,L43)-K43,2))</f>
        <v/>
      </c>
      <c r="N43" s="21" t="n"/>
      <c r="O43" s="16" t="n"/>
      <c r="P43" s="17">
        <f>IF(A43="","",IF(C43="","Check customer",IF(D43="","Check service site",IF(E43="","Check service",IF(F43="","Check jurisdiction",IF(G43="","Check responsibility",IF(H43="","Check invoice amount",IF(I43="","Check taxable amount",IF(I43&gt;H43,"Check taxable amount",IF(AND(OR(G43="Not Taxable",G43="Exemption Claimed"),I43&gt;0),"Check taxable amount",IF(AND(G43="Company Collects",J43=""),"Check tax rate",IF(AND(G43="Company Collects",K43&gt;0,L43=""),"Check tax collected",IF(AND(G43&lt;&gt;"Company Collects",L43&gt;0),"Check tax collected",IF(N43="","Check filing status",IF(AND(N43="Paid",O43=""),"Check payment date",IF(AND(O43&lt;&gt;"",N43&lt;&gt;"Paid"),"Check status/date",IF(ABS(M43)&gt;Assumptions!$B$8,"Check tax difference","OK")))))))))))))))))</f>
        <v/>
      </c>
    </row>
    <row r="44">
      <c r="A44" s="16" t="n"/>
      <c r="B44" s="22">
        <f>IF(A44="","",TEXT(A44,"mm/yyyy"))</f>
        <v/>
      </c>
      <c r="C44" s="18" t="n"/>
      <c r="D44" s="18" t="n"/>
      <c r="E44" s="18" t="n"/>
      <c r="F44" s="18" t="n"/>
      <c r="G44" s="18" t="n"/>
      <c r="H44" s="19" t="n"/>
      <c r="I44" s="19" t="n"/>
      <c r="J44" s="23">
        <f>IF(F44="","",IFERROR(VLOOKUP(F44,Assumptions!$A$13:$B$112,2,FALSE),""))</f>
        <v/>
      </c>
      <c r="K44" s="9">
        <f>IF(OR(A44="",G44="",I44=""),"",IF(G44="Company Collects",IF(J44="","",ROUND(I44*J44,2)),0))</f>
        <v/>
      </c>
      <c r="L44" s="19" t="n"/>
      <c r="M44" s="9">
        <f>IF(K44="","",ROUND(IF(L44="",0,L44)-K44,2))</f>
        <v/>
      </c>
      <c r="N44" s="21" t="n"/>
      <c r="O44" s="16" t="n"/>
      <c r="P44" s="22">
        <f>IF(A44="","",IF(C44="","Check customer",IF(D44="","Check service site",IF(E44="","Check service",IF(F44="","Check jurisdiction",IF(G44="","Check responsibility",IF(H44="","Check invoice amount",IF(I44="","Check taxable amount",IF(I44&gt;H44,"Check taxable amount",IF(AND(OR(G44="Not Taxable",G44="Exemption Claimed"),I44&gt;0),"Check taxable amount",IF(AND(G44="Company Collects",J44=""),"Check tax rate",IF(AND(G44="Company Collects",K44&gt;0,L44=""),"Check tax collected",IF(AND(G44&lt;&gt;"Company Collects",L44&gt;0),"Check tax collected",IF(N44="","Check filing status",IF(AND(N44="Paid",O44=""),"Check payment date",IF(AND(O44&lt;&gt;"",N44&lt;&gt;"Paid"),"Check status/date",IF(ABS(M44)&gt;Assumptions!$B$8,"Check tax difference","OK")))))))))))))))))</f>
        <v/>
      </c>
    </row>
    <row r="45">
      <c r="A45" s="16" t="n"/>
      <c r="B45" s="17">
        <f>IF(A45="","",TEXT(A45,"mm/yyyy"))</f>
        <v/>
      </c>
      <c r="C45" s="18" t="n"/>
      <c r="D45" s="18" t="n"/>
      <c r="E45" s="18" t="n"/>
      <c r="F45" s="18" t="n"/>
      <c r="G45" s="18" t="n"/>
      <c r="H45" s="19" t="n"/>
      <c r="I45" s="19" t="n"/>
      <c r="J45" s="20">
        <f>IF(F45="","",IFERROR(VLOOKUP(F45,Assumptions!$A$13:$B$112,2,FALSE),""))</f>
        <v/>
      </c>
      <c r="K45" s="11">
        <f>IF(OR(A45="",G45="",I45=""),"",IF(G45="Company Collects",IF(J45="","",ROUND(I45*J45,2)),0))</f>
        <v/>
      </c>
      <c r="L45" s="19" t="n"/>
      <c r="M45" s="11">
        <f>IF(K45="","",ROUND(IF(L45="",0,L45)-K45,2))</f>
        <v/>
      </c>
      <c r="N45" s="21" t="n"/>
      <c r="O45" s="16" t="n"/>
      <c r="P45" s="17">
        <f>IF(A45="","",IF(C45="","Check customer",IF(D45="","Check service site",IF(E45="","Check service",IF(F45="","Check jurisdiction",IF(G45="","Check responsibility",IF(H45="","Check invoice amount",IF(I45="","Check taxable amount",IF(I45&gt;H45,"Check taxable amount",IF(AND(OR(G45="Not Taxable",G45="Exemption Claimed"),I45&gt;0),"Check taxable amount",IF(AND(G45="Company Collects",J45=""),"Check tax rate",IF(AND(G45="Company Collects",K45&gt;0,L45=""),"Check tax collected",IF(AND(G45&lt;&gt;"Company Collects",L45&gt;0),"Check tax collected",IF(N45="","Check filing status",IF(AND(N45="Paid",O45=""),"Check payment date",IF(AND(O45&lt;&gt;"",N45&lt;&gt;"Paid"),"Check status/date",IF(ABS(M45)&gt;Assumptions!$B$8,"Check tax difference","OK")))))))))))))))))</f>
        <v/>
      </c>
    </row>
    <row r="46">
      <c r="A46" s="16" t="n"/>
      <c r="B46" s="22">
        <f>IF(A46="","",TEXT(A46,"mm/yyyy"))</f>
        <v/>
      </c>
      <c r="C46" s="18" t="n"/>
      <c r="D46" s="18" t="n"/>
      <c r="E46" s="18" t="n"/>
      <c r="F46" s="18" t="n"/>
      <c r="G46" s="18" t="n"/>
      <c r="H46" s="19" t="n"/>
      <c r="I46" s="19" t="n"/>
      <c r="J46" s="23">
        <f>IF(F46="","",IFERROR(VLOOKUP(F46,Assumptions!$A$13:$B$112,2,FALSE),""))</f>
        <v/>
      </c>
      <c r="K46" s="9">
        <f>IF(OR(A46="",G46="",I46=""),"",IF(G46="Company Collects",IF(J46="","",ROUND(I46*J46,2)),0))</f>
        <v/>
      </c>
      <c r="L46" s="19" t="n"/>
      <c r="M46" s="9">
        <f>IF(K46="","",ROUND(IF(L46="",0,L46)-K46,2))</f>
        <v/>
      </c>
      <c r="N46" s="21" t="n"/>
      <c r="O46" s="16" t="n"/>
      <c r="P46" s="22">
        <f>IF(A46="","",IF(C46="","Check customer",IF(D46="","Check service site",IF(E46="","Check service",IF(F46="","Check jurisdiction",IF(G46="","Check responsibility",IF(H46="","Check invoice amount",IF(I46="","Check taxable amount",IF(I46&gt;H46,"Check taxable amount",IF(AND(OR(G46="Not Taxable",G46="Exemption Claimed"),I46&gt;0),"Check taxable amount",IF(AND(G46="Company Collects",J46=""),"Check tax rate",IF(AND(G46="Company Collects",K46&gt;0,L46=""),"Check tax collected",IF(AND(G46&lt;&gt;"Company Collects",L46&gt;0),"Check tax collected",IF(N46="","Check filing status",IF(AND(N46="Paid",O46=""),"Check payment date",IF(AND(O46&lt;&gt;"",N46&lt;&gt;"Paid"),"Check status/date",IF(ABS(M46)&gt;Assumptions!$B$8,"Check tax difference","OK")))))))))))))))))</f>
        <v/>
      </c>
    </row>
    <row r="47">
      <c r="A47" s="16" t="n"/>
      <c r="B47" s="17">
        <f>IF(A47="","",TEXT(A47,"mm/yyyy"))</f>
        <v/>
      </c>
      <c r="C47" s="18" t="n"/>
      <c r="D47" s="18" t="n"/>
      <c r="E47" s="18" t="n"/>
      <c r="F47" s="18" t="n"/>
      <c r="G47" s="18" t="n"/>
      <c r="H47" s="19" t="n"/>
      <c r="I47" s="19" t="n"/>
      <c r="J47" s="20">
        <f>IF(F47="","",IFERROR(VLOOKUP(F47,Assumptions!$A$13:$B$112,2,FALSE),""))</f>
        <v/>
      </c>
      <c r="K47" s="11">
        <f>IF(OR(A47="",G47="",I47=""),"",IF(G47="Company Collects",IF(J47="","",ROUND(I47*J47,2)),0))</f>
        <v/>
      </c>
      <c r="L47" s="19" t="n"/>
      <c r="M47" s="11">
        <f>IF(K47="","",ROUND(IF(L47="",0,L47)-K47,2))</f>
        <v/>
      </c>
      <c r="N47" s="21" t="n"/>
      <c r="O47" s="16" t="n"/>
      <c r="P47" s="17">
        <f>IF(A47="","",IF(C47="","Check customer",IF(D47="","Check service site",IF(E47="","Check service",IF(F47="","Check jurisdiction",IF(G47="","Check responsibility",IF(H47="","Check invoice amount",IF(I47="","Check taxable amount",IF(I47&gt;H47,"Check taxable amount",IF(AND(OR(G47="Not Taxable",G47="Exemption Claimed"),I47&gt;0),"Check taxable amount",IF(AND(G47="Company Collects",J47=""),"Check tax rate",IF(AND(G47="Company Collects",K47&gt;0,L47=""),"Check tax collected",IF(AND(G47&lt;&gt;"Company Collects",L47&gt;0),"Check tax collected",IF(N47="","Check filing status",IF(AND(N47="Paid",O47=""),"Check payment date",IF(AND(O47&lt;&gt;"",N47&lt;&gt;"Paid"),"Check status/date",IF(ABS(M47)&gt;Assumptions!$B$8,"Check tax difference","OK")))))))))))))))))</f>
        <v/>
      </c>
    </row>
    <row r="48">
      <c r="A48" s="16" t="n"/>
      <c r="B48" s="22">
        <f>IF(A48="","",TEXT(A48,"mm/yyyy"))</f>
        <v/>
      </c>
      <c r="C48" s="18" t="n"/>
      <c r="D48" s="18" t="n"/>
      <c r="E48" s="18" t="n"/>
      <c r="F48" s="18" t="n"/>
      <c r="G48" s="18" t="n"/>
      <c r="H48" s="19" t="n"/>
      <c r="I48" s="19" t="n"/>
      <c r="J48" s="23">
        <f>IF(F48="","",IFERROR(VLOOKUP(F48,Assumptions!$A$13:$B$112,2,FALSE),""))</f>
        <v/>
      </c>
      <c r="K48" s="9">
        <f>IF(OR(A48="",G48="",I48=""),"",IF(G48="Company Collects",IF(J48="","",ROUND(I48*J48,2)),0))</f>
        <v/>
      </c>
      <c r="L48" s="19" t="n"/>
      <c r="M48" s="9">
        <f>IF(K48="","",ROUND(IF(L48="",0,L48)-K48,2))</f>
        <v/>
      </c>
      <c r="N48" s="21" t="n"/>
      <c r="O48" s="16" t="n"/>
      <c r="P48" s="22">
        <f>IF(A48="","",IF(C48="","Check customer",IF(D48="","Check service site",IF(E48="","Check service",IF(F48="","Check jurisdiction",IF(G48="","Check responsibility",IF(H48="","Check invoice amount",IF(I48="","Check taxable amount",IF(I48&gt;H48,"Check taxable amount",IF(AND(OR(G48="Not Taxable",G48="Exemption Claimed"),I48&gt;0),"Check taxable amount",IF(AND(G48="Company Collects",J48=""),"Check tax rate",IF(AND(G48="Company Collects",K48&gt;0,L48=""),"Check tax collected",IF(AND(G48&lt;&gt;"Company Collects",L48&gt;0),"Check tax collected",IF(N48="","Check filing status",IF(AND(N48="Paid",O48=""),"Check payment date",IF(AND(O48&lt;&gt;"",N48&lt;&gt;"Paid"),"Check status/date",IF(ABS(M48)&gt;Assumptions!$B$8,"Check tax difference","OK")))))))))))))))))</f>
        <v/>
      </c>
    </row>
    <row r="49">
      <c r="A49" s="16" t="n"/>
      <c r="B49" s="17">
        <f>IF(A49="","",TEXT(A49,"mm/yyyy"))</f>
        <v/>
      </c>
      <c r="C49" s="18" t="n"/>
      <c r="D49" s="18" t="n"/>
      <c r="E49" s="18" t="n"/>
      <c r="F49" s="18" t="n"/>
      <c r="G49" s="18" t="n"/>
      <c r="H49" s="19" t="n"/>
      <c r="I49" s="19" t="n"/>
      <c r="J49" s="20">
        <f>IF(F49="","",IFERROR(VLOOKUP(F49,Assumptions!$A$13:$B$112,2,FALSE),""))</f>
        <v/>
      </c>
      <c r="K49" s="11">
        <f>IF(OR(A49="",G49="",I49=""),"",IF(G49="Company Collects",IF(J49="","",ROUND(I49*J49,2)),0))</f>
        <v/>
      </c>
      <c r="L49" s="19" t="n"/>
      <c r="M49" s="11">
        <f>IF(K49="","",ROUND(IF(L49="",0,L49)-K49,2))</f>
        <v/>
      </c>
      <c r="N49" s="21" t="n"/>
      <c r="O49" s="16" t="n"/>
      <c r="P49" s="17">
        <f>IF(A49="","",IF(C49="","Check customer",IF(D49="","Check service site",IF(E49="","Check service",IF(F49="","Check jurisdiction",IF(G49="","Check responsibility",IF(H49="","Check invoice amount",IF(I49="","Check taxable amount",IF(I49&gt;H49,"Check taxable amount",IF(AND(OR(G49="Not Taxable",G49="Exemption Claimed"),I49&gt;0),"Check taxable amount",IF(AND(G49="Company Collects",J49=""),"Check tax rate",IF(AND(G49="Company Collects",K49&gt;0,L49=""),"Check tax collected",IF(AND(G49&lt;&gt;"Company Collects",L49&gt;0),"Check tax collected",IF(N49="","Check filing status",IF(AND(N49="Paid",O49=""),"Check payment date",IF(AND(O49&lt;&gt;"",N49&lt;&gt;"Paid"),"Check status/date",IF(ABS(M49)&gt;Assumptions!$B$8,"Check tax difference","OK")))))))))))))))))</f>
        <v/>
      </c>
    </row>
    <row r="50">
      <c r="A50" s="16" t="n"/>
      <c r="B50" s="22">
        <f>IF(A50="","",TEXT(A50,"mm/yyyy"))</f>
        <v/>
      </c>
      <c r="C50" s="18" t="n"/>
      <c r="D50" s="18" t="n"/>
      <c r="E50" s="18" t="n"/>
      <c r="F50" s="18" t="n"/>
      <c r="G50" s="18" t="n"/>
      <c r="H50" s="19" t="n"/>
      <c r="I50" s="19" t="n"/>
      <c r="J50" s="23">
        <f>IF(F50="","",IFERROR(VLOOKUP(F50,Assumptions!$A$13:$B$112,2,FALSE),""))</f>
        <v/>
      </c>
      <c r="K50" s="9">
        <f>IF(OR(A50="",G50="",I50=""),"",IF(G50="Company Collects",IF(J50="","",ROUND(I50*J50,2)),0))</f>
        <v/>
      </c>
      <c r="L50" s="19" t="n"/>
      <c r="M50" s="9">
        <f>IF(K50="","",ROUND(IF(L50="",0,L50)-K50,2))</f>
        <v/>
      </c>
      <c r="N50" s="21" t="n"/>
      <c r="O50" s="16" t="n"/>
      <c r="P50" s="22">
        <f>IF(A50="","",IF(C50="","Check customer",IF(D50="","Check service site",IF(E50="","Check service",IF(F50="","Check jurisdiction",IF(G50="","Check responsibility",IF(H50="","Check invoice amount",IF(I50="","Check taxable amount",IF(I50&gt;H50,"Check taxable amount",IF(AND(OR(G50="Not Taxable",G50="Exemption Claimed"),I50&gt;0),"Check taxable amount",IF(AND(G50="Company Collects",J50=""),"Check tax rate",IF(AND(G50="Company Collects",K50&gt;0,L50=""),"Check tax collected",IF(AND(G50&lt;&gt;"Company Collects",L50&gt;0),"Check tax collected",IF(N50="","Check filing status",IF(AND(N50="Paid",O50=""),"Check payment date",IF(AND(O50&lt;&gt;"",N50&lt;&gt;"Paid"),"Check status/date",IF(ABS(M50)&gt;Assumptions!$B$8,"Check tax difference","OK")))))))))))))))))</f>
        <v/>
      </c>
    </row>
    <row r="51">
      <c r="A51" s="16" t="n"/>
      <c r="B51" s="17">
        <f>IF(A51="","",TEXT(A51,"mm/yyyy"))</f>
        <v/>
      </c>
      <c r="C51" s="18" t="n"/>
      <c r="D51" s="18" t="n"/>
      <c r="E51" s="18" t="n"/>
      <c r="F51" s="18" t="n"/>
      <c r="G51" s="18" t="n"/>
      <c r="H51" s="19" t="n"/>
      <c r="I51" s="19" t="n"/>
      <c r="J51" s="20">
        <f>IF(F51="","",IFERROR(VLOOKUP(F51,Assumptions!$A$13:$B$112,2,FALSE),""))</f>
        <v/>
      </c>
      <c r="K51" s="11">
        <f>IF(OR(A51="",G51="",I51=""),"",IF(G51="Company Collects",IF(J51="","",ROUND(I51*J51,2)),0))</f>
        <v/>
      </c>
      <c r="L51" s="19" t="n"/>
      <c r="M51" s="11">
        <f>IF(K51="","",ROUND(IF(L51="",0,L51)-K51,2))</f>
        <v/>
      </c>
      <c r="N51" s="21" t="n"/>
      <c r="O51" s="16" t="n"/>
      <c r="P51" s="17">
        <f>IF(A51="","",IF(C51="","Check customer",IF(D51="","Check service site",IF(E51="","Check service",IF(F51="","Check jurisdiction",IF(G51="","Check responsibility",IF(H51="","Check invoice amount",IF(I51="","Check taxable amount",IF(I51&gt;H51,"Check taxable amount",IF(AND(OR(G51="Not Taxable",G51="Exemption Claimed"),I51&gt;0),"Check taxable amount",IF(AND(G51="Company Collects",J51=""),"Check tax rate",IF(AND(G51="Company Collects",K51&gt;0,L51=""),"Check tax collected",IF(AND(G51&lt;&gt;"Company Collects",L51&gt;0),"Check tax collected",IF(N51="","Check filing status",IF(AND(N51="Paid",O51=""),"Check payment date",IF(AND(O51&lt;&gt;"",N51&lt;&gt;"Paid"),"Check status/date",IF(ABS(M51)&gt;Assumptions!$B$8,"Check tax difference","OK")))))))))))))))))</f>
        <v/>
      </c>
    </row>
    <row r="52">
      <c r="A52" s="16" t="n"/>
      <c r="B52" s="22">
        <f>IF(A52="","",TEXT(A52,"mm/yyyy"))</f>
        <v/>
      </c>
      <c r="C52" s="18" t="n"/>
      <c r="D52" s="18" t="n"/>
      <c r="E52" s="18" t="n"/>
      <c r="F52" s="18" t="n"/>
      <c r="G52" s="18" t="n"/>
      <c r="H52" s="19" t="n"/>
      <c r="I52" s="19" t="n"/>
      <c r="J52" s="23">
        <f>IF(F52="","",IFERROR(VLOOKUP(F52,Assumptions!$A$13:$B$112,2,FALSE),""))</f>
        <v/>
      </c>
      <c r="K52" s="9">
        <f>IF(OR(A52="",G52="",I52=""),"",IF(G52="Company Collects",IF(J52="","",ROUND(I52*J52,2)),0))</f>
        <v/>
      </c>
      <c r="L52" s="19" t="n"/>
      <c r="M52" s="9">
        <f>IF(K52="","",ROUND(IF(L52="",0,L52)-K52,2))</f>
        <v/>
      </c>
      <c r="N52" s="21" t="n"/>
      <c r="O52" s="16" t="n"/>
      <c r="P52" s="22">
        <f>IF(A52="","",IF(C52="","Check customer",IF(D52="","Check service site",IF(E52="","Check service",IF(F52="","Check jurisdiction",IF(G52="","Check responsibility",IF(H52="","Check invoice amount",IF(I52="","Check taxable amount",IF(I52&gt;H52,"Check taxable amount",IF(AND(OR(G52="Not Taxable",G52="Exemption Claimed"),I52&gt;0),"Check taxable amount",IF(AND(G52="Company Collects",J52=""),"Check tax rate",IF(AND(G52="Company Collects",K52&gt;0,L52=""),"Check tax collected",IF(AND(G52&lt;&gt;"Company Collects",L52&gt;0),"Check tax collected",IF(N52="","Check filing status",IF(AND(N52="Paid",O52=""),"Check payment date",IF(AND(O52&lt;&gt;"",N52&lt;&gt;"Paid"),"Check status/date",IF(ABS(M52)&gt;Assumptions!$B$8,"Check tax difference","OK")))))))))))))))))</f>
        <v/>
      </c>
    </row>
    <row r="53">
      <c r="A53" s="16" t="n"/>
      <c r="B53" s="17">
        <f>IF(A53="","",TEXT(A53,"mm/yyyy"))</f>
        <v/>
      </c>
      <c r="C53" s="18" t="n"/>
      <c r="D53" s="18" t="n"/>
      <c r="E53" s="18" t="n"/>
      <c r="F53" s="18" t="n"/>
      <c r="G53" s="18" t="n"/>
      <c r="H53" s="19" t="n"/>
      <c r="I53" s="19" t="n"/>
      <c r="J53" s="20">
        <f>IF(F53="","",IFERROR(VLOOKUP(F53,Assumptions!$A$13:$B$112,2,FALSE),""))</f>
        <v/>
      </c>
      <c r="K53" s="11">
        <f>IF(OR(A53="",G53="",I53=""),"",IF(G53="Company Collects",IF(J53="","",ROUND(I53*J53,2)),0))</f>
        <v/>
      </c>
      <c r="L53" s="19" t="n"/>
      <c r="M53" s="11">
        <f>IF(K53="","",ROUND(IF(L53="",0,L53)-K53,2))</f>
        <v/>
      </c>
      <c r="N53" s="21" t="n"/>
      <c r="O53" s="16" t="n"/>
      <c r="P53" s="17">
        <f>IF(A53="","",IF(C53="","Check customer",IF(D53="","Check service site",IF(E53="","Check service",IF(F53="","Check jurisdiction",IF(G53="","Check responsibility",IF(H53="","Check invoice amount",IF(I53="","Check taxable amount",IF(I53&gt;H53,"Check taxable amount",IF(AND(OR(G53="Not Taxable",G53="Exemption Claimed"),I53&gt;0),"Check taxable amount",IF(AND(G53="Company Collects",J53=""),"Check tax rate",IF(AND(G53="Company Collects",K53&gt;0,L53=""),"Check tax collected",IF(AND(G53&lt;&gt;"Company Collects",L53&gt;0),"Check tax collected",IF(N53="","Check filing status",IF(AND(N53="Paid",O53=""),"Check payment date",IF(AND(O53&lt;&gt;"",N53&lt;&gt;"Paid"),"Check status/date",IF(ABS(M53)&gt;Assumptions!$B$8,"Check tax difference","OK")))))))))))))))))</f>
        <v/>
      </c>
    </row>
    <row r="54">
      <c r="A54" s="16" t="n"/>
      <c r="B54" s="22">
        <f>IF(A54="","",TEXT(A54,"mm/yyyy"))</f>
        <v/>
      </c>
      <c r="C54" s="18" t="n"/>
      <c r="D54" s="18" t="n"/>
      <c r="E54" s="18" t="n"/>
      <c r="F54" s="18" t="n"/>
      <c r="G54" s="18" t="n"/>
      <c r="H54" s="19" t="n"/>
      <c r="I54" s="19" t="n"/>
      <c r="J54" s="23">
        <f>IF(F54="","",IFERROR(VLOOKUP(F54,Assumptions!$A$13:$B$112,2,FALSE),""))</f>
        <v/>
      </c>
      <c r="K54" s="9">
        <f>IF(OR(A54="",G54="",I54=""),"",IF(G54="Company Collects",IF(J54="","",ROUND(I54*J54,2)),0))</f>
        <v/>
      </c>
      <c r="L54" s="19" t="n"/>
      <c r="M54" s="9">
        <f>IF(K54="","",ROUND(IF(L54="",0,L54)-K54,2))</f>
        <v/>
      </c>
      <c r="N54" s="21" t="n"/>
      <c r="O54" s="16" t="n"/>
      <c r="P54" s="22">
        <f>IF(A54="","",IF(C54="","Check customer",IF(D54="","Check service site",IF(E54="","Check service",IF(F54="","Check jurisdiction",IF(G54="","Check responsibility",IF(H54="","Check invoice amount",IF(I54="","Check taxable amount",IF(I54&gt;H54,"Check taxable amount",IF(AND(OR(G54="Not Taxable",G54="Exemption Claimed"),I54&gt;0),"Check taxable amount",IF(AND(G54="Company Collects",J54=""),"Check tax rate",IF(AND(G54="Company Collects",K54&gt;0,L54=""),"Check tax collected",IF(AND(G54&lt;&gt;"Company Collects",L54&gt;0),"Check tax collected",IF(N54="","Check filing status",IF(AND(N54="Paid",O54=""),"Check payment date",IF(AND(O54&lt;&gt;"",N54&lt;&gt;"Paid"),"Check status/date",IF(ABS(M54)&gt;Assumptions!$B$8,"Check tax difference","OK")))))))))))))))))</f>
        <v/>
      </c>
    </row>
    <row r="55">
      <c r="A55" s="16" t="n"/>
      <c r="B55" s="17">
        <f>IF(A55="","",TEXT(A55,"mm/yyyy"))</f>
        <v/>
      </c>
      <c r="C55" s="18" t="n"/>
      <c r="D55" s="18" t="n"/>
      <c r="E55" s="18" t="n"/>
      <c r="F55" s="18" t="n"/>
      <c r="G55" s="18" t="n"/>
      <c r="H55" s="19" t="n"/>
      <c r="I55" s="19" t="n"/>
      <c r="J55" s="20">
        <f>IF(F55="","",IFERROR(VLOOKUP(F55,Assumptions!$A$13:$B$112,2,FALSE),""))</f>
        <v/>
      </c>
      <c r="K55" s="11">
        <f>IF(OR(A55="",G55="",I55=""),"",IF(G55="Company Collects",IF(J55="","",ROUND(I55*J55,2)),0))</f>
        <v/>
      </c>
      <c r="L55" s="19" t="n"/>
      <c r="M55" s="11">
        <f>IF(K55="","",ROUND(IF(L55="",0,L55)-K55,2))</f>
        <v/>
      </c>
      <c r="N55" s="21" t="n"/>
      <c r="O55" s="16" t="n"/>
      <c r="P55" s="17">
        <f>IF(A55="","",IF(C55="","Check customer",IF(D55="","Check service site",IF(E55="","Check service",IF(F55="","Check jurisdiction",IF(G55="","Check responsibility",IF(H55="","Check invoice amount",IF(I55="","Check taxable amount",IF(I55&gt;H55,"Check taxable amount",IF(AND(OR(G55="Not Taxable",G55="Exemption Claimed"),I55&gt;0),"Check taxable amount",IF(AND(G55="Company Collects",J55=""),"Check tax rate",IF(AND(G55="Company Collects",K55&gt;0,L55=""),"Check tax collected",IF(AND(G55&lt;&gt;"Company Collects",L55&gt;0),"Check tax collected",IF(N55="","Check filing status",IF(AND(N55="Paid",O55=""),"Check payment date",IF(AND(O55&lt;&gt;"",N55&lt;&gt;"Paid"),"Check status/date",IF(ABS(M55)&gt;Assumptions!$B$8,"Check tax difference","OK")))))))))))))))))</f>
        <v/>
      </c>
    </row>
    <row r="56">
      <c r="A56" s="16" t="n"/>
      <c r="B56" s="22">
        <f>IF(A56="","",TEXT(A56,"mm/yyyy"))</f>
        <v/>
      </c>
      <c r="C56" s="18" t="n"/>
      <c r="D56" s="18" t="n"/>
      <c r="E56" s="18" t="n"/>
      <c r="F56" s="18" t="n"/>
      <c r="G56" s="18" t="n"/>
      <c r="H56" s="19" t="n"/>
      <c r="I56" s="19" t="n"/>
      <c r="J56" s="23">
        <f>IF(F56="","",IFERROR(VLOOKUP(F56,Assumptions!$A$13:$B$112,2,FALSE),""))</f>
        <v/>
      </c>
      <c r="K56" s="9">
        <f>IF(OR(A56="",G56="",I56=""),"",IF(G56="Company Collects",IF(J56="","",ROUND(I56*J56,2)),0))</f>
        <v/>
      </c>
      <c r="L56" s="19" t="n"/>
      <c r="M56" s="9">
        <f>IF(K56="","",ROUND(IF(L56="",0,L56)-K56,2))</f>
        <v/>
      </c>
      <c r="N56" s="21" t="n"/>
      <c r="O56" s="16" t="n"/>
      <c r="P56" s="22">
        <f>IF(A56="","",IF(C56="","Check customer",IF(D56="","Check service site",IF(E56="","Check service",IF(F56="","Check jurisdiction",IF(G56="","Check responsibility",IF(H56="","Check invoice amount",IF(I56="","Check taxable amount",IF(I56&gt;H56,"Check taxable amount",IF(AND(OR(G56="Not Taxable",G56="Exemption Claimed"),I56&gt;0),"Check taxable amount",IF(AND(G56="Company Collects",J56=""),"Check tax rate",IF(AND(G56="Company Collects",K56&gt;0,L56=""),"Check tax collected",IF(AND(G56&lt;&gt;"Company Collects",L56&gt;0),"Check tax collected",IF(N56="","Check filing status",IF(AND(N56="Paid",O56=""),"Check payment date",IF(AND(O56&lt;&gt;"",N56&lt;&gt;"Paid"),"Check status/date",IF(ABS(M56)&gt;Assumptions!$B$8,"Check tax difference","OK")))))))))))))))))</f>
        <v/>
      </c>
    </row>
    <row r="57">
      <c r="A57" s="16" t="n"/>
      <c r="B57" s="17">
        <f>IF(A57="","",TEXT(A57,"mm/yyyy"))</f>
        <v/>
      </c>
      <c r="C57" s="18" t="n"/>
      <c r="D57" s="18" t="n"/>
      <c r="E57" s="18" t="n"/>
      <c r="F57" s="18" t="n"/>
      <c r="G57" s="18" t="n"/>
      <c r="H57" s="19" t="n"/>
      <c r="I57" s="19" t="n"/>
      <c r="J57" s="20">
        <f>IF(F57="","",IFERROR(VLOOKUP(F57,Assumptions!$A$13:$B$112,2,FALSE),""))</f>
        <v/>
      </c>
      <c r="K57" s="11">
        <f>IF(OR(A57="",G57="",I57=""),"",IF(G57="Company Collects",IF(J57="","",ROUND(I57*J57,2)),0))</f>
        <v/>
      </c>
      <c r="L57" s="19" t="n"/>
      <c r="M57" s="11">
        <f>IF(K57="","",ROUND(IF(L57="",0,L57)-K57,2))</f>
        <v/>
      </c>
      <c r="N57" s="21" t="n"/>
      <c r="O57" s="16" t="n"/>
      <c r="P57" s="17">
        <f>IF(A57="","",IF(C57="","Check customer",IF(D57="","Check service site",IF(E57="","Check service",IF(F57="","Check jurisdiction",IF(G57="","Check responsibility",IF(H57="","Check invoice amount",IF(I57="","Check taxable amount",IF(I57&gt;H57,"Check taxable amount",IF(AND(OR(G57="Not Taxable",G57="Exemption Claimed"),I57&gt;0),"Check taxable amount",IF(AND(G57="Company Collects",J57=""),"Check tax rate",IF(AND(G57="Company Collects",K57&gt;0,L57=""),"Check tax collected",IF(AND(G57&lt;&gt;"Company Collects",L57&gt;0),"Check tax collected",IF(N57="","Check filing status",IF(AND(N57="Paid",O57=""),"Check payment date",IF(AND(O57&lt;&gt;"",N57&lt;&gt;"Paid"),"Check status/date",IF(ABS(M57)&gt;Assumptions!$B$8,"Check tax difference","OK")))))))))))))))))</f>
        <v/>
      </c>
    </row>
    <row r="58">
      <c r="A58" s="16" t="n"/>
      <c r="B58" s="22">
        <f>IF(A58="","",TEXT(A58,"mm/yyyy"))</f>
        <v/>
      </c>
      <c r="C58" s="18" t="n"/>
      <c r="D58" s="18" t="n"/>
      <c r="E58" s="18" t="n"/>
      <c r="F58" s="18" t="n"/>
      <c r="G58" s="18" t="n"/>
      <c r="H58" s="19" t="n"/>
      <c r="I58" s="19" t="n"/>
      <c r="J58" s="23">
        <f>IF(F58="","",IFERROR(VLOOKUP(F58,Assumptions!$A$13:$B$112,2,FALSE),""))</f>
        <v/>
      </c>
      <c r="K58" s="9">
        <f>IF(OR(A58="",G58="",I58=""),"",IF(G58="Company Collects",IF(J58="","",ROUND(I58*J58,2)),0))</f>
        <v/>
      </c>
      <c r="L58" s="19" t="n"/>
      <c r="M58" s="9">
        <f>IF(K58="","",ROUND(IF(L58="",0,L58)-K58,2))</f>
        <v/>
      </c>
      <c r="N58" s="21" t="n"/>
      <c r="O58" s="16" t="n"/>
      <c r="P58" s="22">
        <f>IF(A58="","",IF(C58="","Check customer",IF(D58="","Check service site",IF(E58="","Check service",IF(F58="","Check jurisdiction",IF(G58="","Check responsibility",IF(H58="","Check invoice amount",IF(I58="","Check taxable amount",IF(I58&gt;H58,"Check taxable amount",IF(AND(OR(G58="Not Taxable",G58="Exemption Claimed"),I58&gt;0),"Check taxable amount",IF(AND(G58="Company Collects",J58=""),"Check tax rate",IF(AND(G58="Company Collects",K58&gt;0,L58=""),"Check tax collected",IF(AND(G58&lt;&gt;"Company Collects",L58&gt;0),"Check tax collected",IF(N58="","Check filing status",IF(AND(N58="Paid",O58=""),"Check payment date",IF(AND(O58&lt;&gt;"",N58&lt;&gt;"Paid"),"Check status/date",IF(ABS(M58)&gt;Assumptions!$B$8,"Check tax difference","OK")))))))))))))))))</f>
        <v/>
      </c>
    </row>
    <row r="59">
      <c r="A59" s="16" t="n"/>
      <c r="B59" s="17">
        <f>IF(A59="","",TEXT(A59,"mm/yyyy"))</f>
        <v/>
      </c>
      <c r="C59" s="18" t="n"/>
      <c r="D59" s="18" t="n"/>
      <c r="E59" s="18" t="n"/>
      <c r="F59" s="18" t="n"/>
      <c r="G59" s="18" t="n"/>
      <c r="H59" s="19" t="n"/>
      <c r="I59" s="19" t="n"/>
      <c r="J59" s="20">
        <f>IF(F59="","",IFERROR(VLOOKUP(F59,Assumptions!$A$13:$B$112,2,FALSE),""))</f>
        <v/>
      </c>
      <c r="K59" s="11">
        <f>IF(OR(A59="",G59="",I59=""),"",IF(G59="Company Collects",IF(J59="","",ROUND(I59*J59,2)),0))</f>
        <v/>
      </c>
      <c r="L59" s="19" t="n"/>
      <c r="M59" s="11">
        <f>IF(K59="","",ROUND(IF(L59="",0,L59)-K59,2))</f>
        <v/>
      </c>
      <c r="N59" s="21" t="n"/>
      <c r="O59" s="16" t="n"/>
      <c r="P59" s="17">
        <f>IF(A59="","",IF(C59="","Check customer",IF(D59="","Check service site",IF(E59="","Check service",IF(F59="","Check jurisdiction",IF(G59="","Check responsibility",IF(H59="","Check invoice amount",IF(I59="","Check taxable amount",IF(I59&gt;H59,"Check taxable amount",IF(AND(OR(G59="Not Taxable",G59="Exemption Claimed"),I59&gt;0),"Check taxable amount",IF(AND(G59="Company Collects",J59=""),"Check tax rate",IF(AND(G59="Company Collects",K59&gt;0,L59=""),"Check tax collected",IF(AND(G59&lt;&gt;"Company Collects",L59&gt;0),"Check tax collected",IF(N59="","Check filing status",IF(AND(N59="Paid",O59=""),"Check payment date",IF(AND(O59&lt;&gt;"",N59&lt;&gt;"Paid"),"Check status/date",IF(ABS(M59)&gt;Assumptions!$B$8,"Check tax difference","OK")))))))))))))))))</f>
        <v/>
      </c>
    </row>
    <row r="60">
      <c r="A60" s="16" t="n"/>
      <c r="B60" s="22">
        <f>IF(A60="","",TEXT(A60,"mm/yyyy"))</f>
        <v/>
      </c>
      <c r="C60" s="18" t="n"/>
      <c r="D60" s="18" t="n"/>
      <c r="E60" s="18" t="n"/>
      <c r="F60" s="18" t="n"/>
      <c r="G60" s="18" t="n"/>
      <c r="H60" s="19" t="n"/>
      <c r="I60" s="19" t="n"/>
      <c r="J60" s="23">
        <f>IF(F60="","",IFERROR(VLOOKUP(F60,Assumptions!$A$13:$B$112,2,FALSE),""))</f>
        <v/>
      </c>
      <c r="K60" s="9">
        <f>IF(OR(A60="",G60="",I60=""),"",IF(G60="Company Collects",IF(J60="","",ROUND(I60*J60,2)),0))</f>
        <v/>
      </c>
      <c r="L60" s="19" t="n"/>
      <c r="M60" s="9">
        <f>IF(K60="","",ROUND(IF(L60="",0,L60)-K60,2))</f>
        <v/>
      </c>
      <c r="N60" s="21" t="n"/>
      <c r="O60" s="16" t="n"/>
      <c r="P60" s="22">
        <f>IF(A60="","",IF(C60="","Check customer",IF(D60="","Check service site",IF(E60="","Check service",IF(F60="","Check jurisdiction",IF(G60="","Check responsibility",IF(H60="","Check invoice amount",IF(I60="","Check taxable amount",IF(I60&gt;H60,"Check taxable amount",IF(AND(OR(G60="Not Taxable",G60="Exemption Claimed"),I60&gt;0),"Check taxable amount",IF(AND(G60="Company Collects",J60=""),"Check tax rate",IF(AND(G60="Company Collects",K60&gt;0,L60=""),"Check tax collected",IF(AND(G60&lt;&gt;"Company Collects",L60&gt;0),"Check tax collected",IF(N60="","Check filing status",IF(AND(N60="Paid",O60=""),"Check payment date",IF(AND(O60&lt;&gt;"",N60&lt;&gt;"Paid"),"Check status/date",IF(ABS(M60)&gt;Assumptions!$B$8,"Check tax difference","OK")))))))))))))))))</f>
        <v/>
      </c>
    </row>
    <row r="61">
      <c r="A61" s="16" t="n"/>
      <c r="B61" s="17">
        <f>IF(A61="","",TEXT(A61,"mm/yyyy"))</f>
        <v/>
      </c>
      <c r="C61" s="18" t="n"/>
      <c r="D61" s="18" t="n"/>
      <c r="E61" s="18" t="n"/>
      <c r="F61" s="18" t="n"/>
      <c r="G61" s="18" t="n"/>
      <c r="H61" s="19" t="n"/>
      <c r="I61" s="19" t="n"/>
      <c r="J61" s="20">
        <f>IF(F61="","",IFERROR(VLOOKUP(F61,Assumptions!$A$13:$B$112,2,FALSE),""))</f>
        <v/>
      </c>
      <c r="K61" s="11">
        <f>IF(OR(A61="",G61="",I61=""),"",IF(G61="Company Collects",IF(J61="","",ROUND(I61*J61,2)),0))</f>
        <v/>
      </c>
      <c r="L61" s="19" t="n"/>
      <c r="M61" s="11">
        <f>IF(K61="","",ROUND(IF(L61="",0,L61)-K61,2))</f>
        <v/>
      </c>
      <c r="N61" s="21" t="n"/>
      <c r="O61" s="16" t="n"/>
      <c r="P61" s="17">
        <f>IF(A61="","",IF(C61="","Check customer",IF(D61="","Check service site",IF(E61="","Check service",IF(F61="","Check jurisdiction",IF(G61="","Check responsibility",IF(H61="","Check invoice amount",IF(I61="","Check taxable amount",IF(I61&gt;H61,"Check taxable amount",IF(AND(OR(G61="Not Taxable",G61="Exemption Claimed"),I61&gt;0),"Check taxable amount",IF(AND(G61="Company Collects",J61=""),"Check tax rate",IF(AND(G61="Company Collects",K61&gt;0,L61=""),"Check tax collected",IF(AND(G61&lt;&gt;"Company Collects",L61&gt;0),"Check tax collected",IF(N61="","Check filing status",IF(AND(N61="Paid",O61=""),"Check payment date",IF(AND(O61&lt;&gt;"",N61&lt;&gt;"Paid"),"Check status/date",IF(ABS(M61)&gt;Assumptions!$B$8,"Check tax difference","OK")))))))))))))))))</f>
        <v/>
      </c>
    </row>
    <row r="62">
      <c r="A62" s="16" t="n"/>
      <c r="B62" s="22">
        <f>IF(A62="","",TEXT(A62,"mm/yyyy"))</f>
        <v/>
      </c>
      <c r="C62" s="18" t="n"/>
      <c r="D62" s="18" t="n"/>
      <c r="E62" s="18" t="n"/>
      <c r="F62" s="18" t="n"/>
      <c r="G62" s="18" t="n"/>
      <c r="H62" s="19" t="n"/>
      <c r="I62" s="19" t="n"/>
      <c r="J62" s="23">
        <f>IF(F62="","",IFERROR(VLOOKUP(F62,Assumptions!$A$13:$B$112,2,FALSE),""))</f>
        <v/>
      </c>
      <c r="K62" s="9">
        <f>IF(OR(A62="",G62="",I62=""),"",IF(G62="Company Collects",IF(J62="","",ROUND(I62*J62,2)),0))</f>
        <v/>
      </c>
      <c r="L62" s="19" t="n"/>
      <c r="M62" s="9">
        <f>IF(K62="","",ROUND(IF(L62="",0,L62)-K62,2))</f>
        <v/>
      </c>
      <c r="N62" s="21" t="n"/>
      <c r="O62" s="16" t="n"/>
      <c r="P62" s="22">
        <f>IF(A62="","",IF(C62="","Check customer",IF(D62="","Check service site",IF(E62="","Check service",IF(F62="","Check jurisdiction",IF(G62="","Check responsibility",IF(H62="","Check invoice amount",IF(I62="","Check taxable amount",IF(I62&gt;H62,"Check taxable amount",IF(AND(OR(G62="Not Taxable",G62="Exemption Claimed"),I62&gt;0),"Check taxable amount",IF(AND(G62="Company Collects",J62=""),"Check tax rate",IF(AND(G62="Company Collects",K62&gt;0,L62=""),"Check tax collected",IF(AND(G62&lt;&gt;"Company Collects",L62&gt;0),"Check tax collected",IF(N62="","Check filing status",IF(AND(N62="Paid",O62=""),"Check payment date",IF(AND(O62&lt;&gt;"",N62&lt;&gt;"Paid"),"Check status/date",IF(ABS(M62)&gt;Assumptions!$B$8,"Check tax difference","OK")))))))))))))))))</f>
        <v/>
      </c>
    </row>
    <row r="63">
      <c r="A63" s="16" t="n"/>
      <c r="B63" s="17">
        <f>IF(A63="","",TEXT(A63,"mm/yyyy"))</f>
        <v/>
      </c>
      <c r="C63" s="18" t="n"/>
      <c r="D63" s="18" t="n"/>
      <c r="E63" s="18" t="n"/>
      <c r="F63" s="18" t="n"/>
      <c r="G63" s="18" t="n"/>
      <c r="H63" s="19" t="n"/>
      <c r="I63" s="19" t="n"/>
      <c r="J63" s="20">
        <f>IF(F63="","",IFERROR(VLOOKUP(F63,Assumptions!$A$13:$B$112,2,FALSE),""))</f>
        <v/>
      </c>
      <c r="K63" s="11">
        <f>IF(OR(A63="",G63="",I63=""),"",IF(G63="Company Collects",IF(J63="","",ROUND(I63*J63,2)),0))</f>
        <v/>
      </c>
      <c r="L63" s="19" t="n"/>
      <c r="M63" s="11">
        <f>IF(K63="","",ROUND(IF(L63="",0,L63)-K63,2))</f>
        <v/>
      </c>
      <c r="N63" s="21" t="n"/>
      <c r="O63" s="16" t="n"/>
      <c r="P63" s="17">
        <f>IF(A63="","",IF(C63="","Check customer",IF(D63="","Check service site",IF(E63="","Check service",IF(F63="","Check jurisdiction",IF(G63="","Check responsibility",IF(H63="","Check invoice amount",IF(I63="","Check taxable amount",IF(I63&gt;H63,"Check taxable amount",IF(AND(OR(G63="Not Taxable",G63="Exemption Claimed"),I63&gt;0),"Check taxable amount",IF(AND(G63="Company Collects",J63=""),"Check tax rate",IF(AND(G63="Company Collects",K63&gt;0,L63=""),"Check tax collected",IF(AND(G63&lt;&gt;"Company Collects",L63&gt;0),"Check tax collected",IF(N63="","Check filing status",IF(AND(N63="Paid",O63=""),"Check payment date",IF(AND(O63&lt;&gt;"",N63&lt;&gt;"Paid"),"Check status/date",IF(ABS(M63)&gt;Assumptions!$B$8,"Check tax difference","OK")))))))))))))))))</f>
        <v/>
      </c>
    </row>
    <row r="64">
      <c r="A64" s="16" t="n"/>
      <c r="B64" s="22">
        <f>IF(A64="","",TEXT(A64,"mm/yyyy"))</f>
        <v/>
      </c>
      <c r="C64" s="18" t="n"/>
      <c r="D64" s="18" t="n"/>
      <c r="E64" s="18" t="n"/>
      <c r="F64" s="18" t="n"/>
      <c r="G64" s="18" t="n"/>
      <c r="H64" s="19" t="n"/>
      <c r="I64" s="19" t="n"/>
      <c r="J64" s="23">
        <f>IF(F64="","",IFERROR(VLOOKUP(F64,Assumptions!$A$13:$B$112,2,FALSE),""))</f>
        <v/>
      </c>
      <c r="K64" s="9">
        <f>IF(OR(A64="",G64="",I64=""),"",IF(G64="Company Collects",IF(J64="","",ROUND(I64*J64,2)),0))</f>
        <v/>
      </c>
      <c r="L64" s="19" t="n"/>
      <c r="M64" s="9">
        <f>IF(K64="","",ROUND(IF(L64="",0,L64)-K64,2))</f>
        <v/>
      </c>
      <c r="N64" s="21" t="n"/>
      <c r="O64" s="16" t="n"/>
      <c r="P64" s="22">
        <f>IF(A64="","",IF(C64="","Check customer",IF(D64="","Check service site",IF(E64="","Check service",IF(F64="","Check jurisdiction",IF(G64="","Check responsibility",IF(H64="","Check invoice amount",IF(I64="","Check taxable amount",IF(I64&gt;H64,"Check taxable amount",IF(AND(OR(G64="Not Taxable",G64="Exemption Claimed"),I64&gt;0),"Check taxable amount",IF(AND(G64="Company Collects",J64=""),"Check tax rate",IF(AND(G64="Company Collects",K64&gt;0,L64=""),"Check tax collected",IF(AND(G64&lt;&gt;"Company Collects",L64&gt;0),"Check tax collected",IF(N64="","Check filing status",IF(AND(N64="Paid",O64=""),"Check payment date",IF(AND(O64&lt;&gt;"",N64&lt;&gt;"Paid"),"Check status/date",IF(ABS(M64)&gt;Assumptions!$B$8,"Check tax difference","OK")))))))))))))))))</f>
        <v/>
      </c>
    </row>
    <row r="65">
      <c r="A65" s="16" t="n"/>
      <c r="B65" s="17">
        <f>IF(A65="","",TEXT(A65,"mm/yyyy"))</f>
        <v/>
      </c>
      <c r="C65" s="18" t="n"/>
      <c r="D65" s="18" t="n"/>
      <c r="E65" s="18" t="n"/>
      <c r="F65" s="18" t="n"/>
      <c r="G65" s="18" t="n"/>
      <c r="H65" s="19" t="n"/>
      <c r="I65" s="19" t="n"/>
      <c r="J65" s="20">
        <f>IF(F65="","",IFERROR(VLOOKUP(F65,Assumptions!$A$13:$B$112,2,FALSE),""))</f>
        <v/>
      </c>
      <c r="K65" s="11">
        <f>IF(OR(A65="",G65="",I65=""),"",IF(G65="Company Collects",IF(J65="","",ROUND(I65*J65,2)),0))</f>
        <v/>
      </c>
      <c r="L65" s="19" t="n"/>
      <c r="M65" s="11">
        <f>IF(K65="","",ROUND(IF(L65="",0,L65)-K65,2))</f>
        <v/>
      </c>
      <c r="N65" s="21" t="n"/>
      <c r="O65" s="16" t="n"/>
      <c r="P65" s="17">
        <f>IF(A65="","",IF(C65="","Check customer",IF(D65="","Check service site",IF(E65="","Check service",IF(F65="","Check jurisdiction",IF(G65="","Check responsibility",IF(H65="","Check invoice amount",IF(I65="","Check taxable amount",IF(I65&gt;H65,"Check taxable amount",IF(AND(OR(G65="Not Taxable",G65="Exemption Claimed"),I65&gt;0),"Check taxable amount",IF(AND(G65="Company Collects",J65=""),"Check tax rate",IF(AND(G65="Company Collects",K65&gt;0,L65=""),"Check tax collected",IF(AND(G65&lt;&gt;"Company Collects",L65&gt;0),"Check tax collected",IF(N65="","Check filing status",IF(AND(N65="Paid",O65=""),"Check payment date",IF(AND(O65&lt;&gt;"",N65&lt;&gt;"Paid"),"Check status/date",IF(ABS(M65)&gt;Assumptions!$B$8,"Check tax difference","OK")))))))))))))))))</f>
        <v/>
      </c>
    </row>
    <row r="66">
      <c r="A66" s="16" t="n"/>
      <c r="B66" s="22">
        <f>IF(A66="","",TEXT(A66,"mm/yyyy"))</f>
        <v/>
      </c>
      <c r="C66" s="18" t="n"/>
      <c r="D66" s="18" t="n"/>
      <c r="E66" s="18" t="n"/>
      <c r="F66" s="18" t="n"/>
      <c r="G66" s="18" t="n"/>
      <c r="H66" s="19" t="n"/>
      <c r="I66" s="19" t="n"/>
      <c r="J66" s="23">
        <f>IF(F66="","",IFERROR(VLOOKUP(F66,Assumptions!$A$13:$B$112,2,FALSE),""))</f>
        <v/>
      </c>
      <c r="K66" s="9">
        <f>IF(OR(A66="",G66="",I66=""),"",IF(G66="Company Collects",IF(J66="","",ROUND(I66*J66,2)),0))</f>
        <v/>
      </c>
      <c r="L66" s="19" t="n"/>
      <c r="M66" s="9">
        <f>IF(K66="","",ROUND(IF(L66="",0,L66)-K66,2))</f>
        <v/>
      </c>
      <c r="N66" s="21" t="n"/>
      <c r="O66" s="16" t="n"/>
      <c r="P66" s="22">
        <f>IF(A66="","",IF(C66="","Check customer",IF(D66="","Check service site",IF(E66="","Check service",IF(F66="","Check jurisdiction",IF(G66="","Check responsibility",IF(H66="","Check invoice amount",IF(I66="","Check taxable amount",IF(I66&gt;H66,"Check taxable amount",IF(AND(OR(G66="Not Taxable",G66="Exemption Claimed"),I66&gt;0),"Check taxable amount",IF(AND(G66="Company Collects",J66=""),"Check tax rate",IF(AND(G66="Company Collects",K66&gt;0,L66=""),"Check tax collected",IF(AND(G66&lt;&gt;"Company Collects",L66&gt;0),"Check tax collected",IF(N66="","Check filing status",IF(AND(N66="Paid",O66=""),"Check payment date",IF(AND(O66&lt;&gt;"",N66&lt;&gt;"Paid"),"Check status/date",IF(ABS(M66)&gt;Assumptions!$B$8,"Check tax difference","OK")))))))))))))))))</f>
        <v/>
      </c>
    </row>
    <row r="67">
      <c r="A67" s="16" t="n"/>
      <c r="B67" s="17">
        <f>IF(A67="","",TEXT(A67,"mm/yyyy"))</f>
        <v/>
      </c>
      <c r="C67" s="18" t="n"/>
      <c r="D67" s="18" t="n"/>
      <c r="E67" s="18" t="n"/>
      <c r="F67" s="18" t="n"/>
      <c r="G67" s="18" t="n"/>
      <c r="H67" s="19" t="n"/>
      <c r="I67" s="19" t="n"/>
      <c r="J67" s="20">
        <f>IF(F67="","",IFERROR(VLOOKUP(F67,Assumptions!$A$13:$B$112,2,FALSE),""))</f>
        <v/>
      </c>
      <c r="K67" s="11">
        <f>IF(OR(A67="",G67="",I67=""),"",IF(G67="Company Collects",IF(J67="","",ROUND(I67*J67,2)),0))</f>
        <v/>
      </c>
      <c r="L67" s="19" t="n"/>
      <c r="M67" s="11">
        <f>IF(K67="","",ROUND(IF(L67="",0,L67)-K67,2))</f>
        <v/>
      </c>
      <c r="N67" s="21" t="n"/>
      <c r="O67" s="16" t="n"/>
      <c r="P67" s="17">
        <f>IF(A67="","",IF(C67="","Check customer",IF(D67="","Check service site",IF(E67="","Check service",IF(F67="","Check jurisdiction",IF(G67="","Check responsibility",IF(H67="","Check invoice amount",IF(I67="","Check taxable amount",IF(I67&gt;H67,"Check taxable amount",IF(AND(OR(G67="Not Taxable",G67="Exemption Claimed"),I67&gt;0),"Check taxable amount",IF(AND(G67="Company Collects",J67=""),"Check tax rate",IF(AND(G67="Company Collects",K67&gt;0,L67=""),"Check tax collected",IF(AND(G67&lt;&gt;"Company Collects",L67&gt;0),"Check tax collected",IF(N67="","Check filing status",IF(AND(N67="Paid",O67=""),"Check payment date",IF(AND(O67&lt;&gt;"",N67&lt;&gt;"Paid"),"Check status/date",IF(ABS(M67)&gt;Assumptions!$B$8,"Check tax difference","OK")))))))))))))))))</f>
        <v/>
      </c>
    </row>
    <row r="68">
      <c r="A68" s="16" t="n"/>
      <c r="B68" s="22">
        <f>IF(A68="","",TEXT(A68,"mm/yyyy"))</f>
        <v/>
      </c>
      <c r="C68" s="18" t="n"/>
      <c r="D68" s="18" t="n"/>
      <c r="E68" s="18" t="n"/>
      <c r="F68" s="18" t="n"/>
      <c r="G68" s="18" t="n"/>
      <c r="H68" s="19" t="n"/>
      <c r="I68" s="19" t="n"/>
      <c r="J68" s="23">
        <f>IF(F68="","",IFERROR(VLOOKUP(F68,Assumptions!$A$13:$B$112,2,FALSE),""))</f>
        <v/>
      </c>
      <c r="K68" s="9">
        <f>IF(OR(A68="",G68="",I68=""),"",IF(G68="Company Collects",IF(J68="","",ROUND(I68*J68,2)),0))</f>
        <v/>
      </c>
      <c r="L68" s="19" t="n"/>
      <c r="M68" s="9">
        <f>IF(K68="","",ROUND(IF(L68="",0,L68)-K68,2))</f>
        <v/>
      </c>
      <c r="N68" s="21" t="n"/>
      <c r="O68" s="16" t="n"/>
      <c r="P68" s="22">
        <f>IF(A68="","",IF(C68="","Check customer",IF(D68="","Check service site",IF(E68="","Check service",IF(F68="","Check jurisdiction",IF(G68="","Check responsibility",IF(H68="","Check invoice amount",IF(I68="","Check taxable amount",IF(I68&gt;H68,"Check taxable amount",IF(AND(OR(G68="Not Taxable",G68="Exemption Claimed"),I68&gt;0),"Check taxable amount",IF(AND(G68="Company Collects",J68=""),"Check tax rate",IF(AND(G68="Company Collects",K68&gt;0,L68=""),"Check tax collected",IF(AND(G68&lt;&gt;"Company Collects",L68&gt;0),"Check tax collected",IF(N68="","Check filing status",IF(AND(N68="Paid",O68=""),"Check payment date",IF(AND(O68&lt;&gt;"",N68&lt;&gt;"Paid"),"Check status/date",IF(ABS(M68)&gt;Assumptions!$B$8,"Check tax difference","OK")))))))))))))))))</f>
        <v/>
      </c>
    </row>
    <row r="69">
      <c r="A69" s="16" t="n"/>
      <c r="B69" s="17">
        <f>IF(A69="","",TEXT(A69,"mm/yyyy"))</f>
        <v/>
      </c>
      <c r="C69" s="18" t="n"/>
      <c r="D69" s="18" t="n"/>
      <c r="E69" s="18" t="n"/>
      <c r="F69" s="18" t="n"/>
      <c r="G69" s="18" t="n"/>
      <c r="H69" s="19" t="n"/>
      <c r="I69" s="19" t="n"/>
      <c r="J69" s="20">
        <f>IF(F69="","",IFERROR(VLOOKUP(F69,Assumptions!$A$13:$B$112,2,FALSE),""))</f>
        <v/>
      </c>
      <c r="K69" s="11">
        <f>IF(OR(A69="",G69="",I69=""),"",IF(G69="Company Collects",IF(J69="","",ROUND(I69*J69,2)),0))</f>
        <v/>
      </c>
      <c r="L69" s="19" t="n"/>
      <c r="M69" s="11">
        <f>IF(K69="","",ROUND(IF(L69="",0,L69)-K69,2))</f>
        <v/>
      </c>
      <c r="N69" s="21" t="n"/>
      <c r="O69" s="16" t="n"/>
      <c r="P69" s="17">
        <f>IF(A69="","",IF(C69="","Check customer",IF(D69="","Check service site",IF(E69="","Check service",IF(F69="","Check jurisdiction",IF(G69="","Check responsibility",IF(H69="","Check invoice amount",IF(I69="","Check taxable amount",IF(I69&gt;H69,"Check taxable amount",IF(AND(OR(G69="Not Taxable",G69="Exemption Claimed"),I69&gt;0),"Check taxable amount",IF(AND(G69="Company Collects",J69=""),"Check tax rate",IF(AND(G69="Company Collects",K69&gt;0,L69=""),"Check tax collected",IF(AND(G69&lt;&gt;"Company Collects",L69&gt;0),"Check tax collected",IF(N69="","Check filing status",IF(AND(N69="Paid",O69=""),"Check payment date",IF(AND(O69&lt;&gt;"",N69&lt;&gt;"Paid"),"Check status/date",IF(ABS(M69)&gt;Assumptions!$B$8,"Check tax difference","OK")))))))))))))))))</f>
        <v/>
      </c>
    </row>
    <row r="70">
      <c r="A70" s="16" t="n"/>
      <c r="B70" s="22">
        <f>IF(A70="","",TEXT(A70,"mm/yyyy"))</f>
        <v/>
      </c>
      <c r="C70" s="18" t="n"/>
      <c r="D70" s="18" t="n"/>
      <c r="E70" s="18" t="n"/>
      <c r="F70" s="18" t="n"/>
      <c r="G70" s="18" t="n"/>
      <c r="H70" s="19" t="n"/>
      <c r="I70" s="19" t="n"/>
      <c r="J70" s="23">
        <f>IF(F70="","",IFERROR(VLOOKUP(F70,Assumptions!$A$13:$B$112,2,FALSE),""))</f>
        <v/>
      </c>
      <c r="K70" s="9">
        <f>IF(OR(A70="",G70="",I70=""),"",IF(G70="Company Collects",IF(J70="","",ROUND(I70*J70,2)),0))</f>
        <v/>
      </c>
      <c r="L70" s="19" t="n"/>
      <c r="M70" s="9">
        <f>IF(K70="","",ROUND(IF(L70="",0,L70)-K70,2))</f>
        <v/>
      </c>
      <c r="N70" s="21" t="n"/>
      <c r="O70" s="16" t="n"/>
      <c r="P70" s="22">
        <f>IF(A70="","",IF(C70="","Check customer",IF(D70="","Check service site",IF(E70="","Check service",IF(F70="","Check jurisdiction",IF(G70="","Check responsibility",IF(H70="","Check invoice amount",IF(I70="","Check taxable amount",IF(I70&gt;H70,"Check taxable amount",IF(AND(OR(G70="Not Taxable",G70="Exemption Claimed"),I70&gt;0),"Check taxable amount",IF(AND(G70="Company Collects",J70=""),"Check tax rate",IF(AND(G70="Company Collects",K70&gt;0,L70=""),"Check tax collected",IF(AND(G70&lt;&gt;"Company Collects",L70&gt;0),"Check tax collected",IF(N70="","Check filing status",IF(AND(N70="Paid",O70=""),"Check payment date",IF(AND(O70&lt;&gt;"",N70&lt;&gt;"Paid"),"Check status/date",IF(ABS(M70)&gt;Assumptions!$B$8,"Check tax difference","OK")))))))))))))))))</f>
        <v/>
      </c>
    </row>
    <row r="71">
      <c r="A71" s="16" t="n"/>
      <c r="B71" s="17">
        <f>IF(A71="","",TEXT(A71,"mm/yyyy"))</f>
        <v/>
      </c>
      <c r="C71" s="18" t="n"/>
      <c r="D71" s="18" t="n"/>
      <c r="E71" s="18" t="n"/>
      <c r="F71" s="18" t="n"/>
      <c r="G71" s="18" t="n"/>
      <c r="H71" s="19" t="n"/>
      <c r="I71" s="19" t="n"/>
      <c r="J71" s="20">
        <f>IF(F71="","",IFERROR(VLOOKUP(F71,Assumptions!$A$13:$B$112,2,FALSE),""))</f>
        <v/>
      </c>
      <c r="K71" s="11">
        <f>IF(OR(A71="",G71="",I71=""),"",IF(G71="Company Collects",IF(J71="","",ROUND(I71*J71,2)),0))</f>
        <v/>
      </c>
      <c r="L71" s="19" t="n"/>
      <c r="M71" s="11">
        <f>IF(K71="","",ROUND(IF(L71="",0,L71)-K71,2))</f>
        <v/>
      </c>
      <c r="N71" s="21" t="n"/>
      <c r="O71" s="16" t="n"/>
      <c r="P71" s="17">
        <f>IF(A71="","",IF(C71="","Check customer",IF(D71="","Check service site",IF(E71="","Check service",IF(F71="","Check jurisdiction",IF(G71="","Check responsibility",IF(H71="","Check invoice amount",IF(I71="","Check taxable amount",IF(I71&gt;H71,"Check taxable amount",IF(AND(OR(G71="Not Taxable",G71="Exemption Claimed"),I71&gt;0),"Check taxable amount",IF(AND(G71="Company Collects",J71=""),"Check tax rate",IF(AND(G71="Company Collects",K71&gt;0,L71=""),"Check tax collected",IF(AND(G71&lt;&gt;"Company Collects",L71&gt;0),"Check tax collected",IF(N71="","Check filing status",IF(AND(N71="Paid",O71=""),"Check payment date",IF(AND(O71&lt;&gt;"",N71&lt;&gt;"Paid"),"Check status/date",IF(ABS(M71)&gt;Assumptions!$B$8,"Check tax difference","OK")))))))))))))))))</f>
        <v/>
      </c>
    </row>
    <row r="72">
      <c r="A72" s="16" t="n"/>
      <c r="B72" s="22">
        <f>IF(A72="","",TEXT(A72,"mm/yyyy"))</f>
        <v/>
      </c>
      <c r="C72" s="18" t="n"/>
      <c r="D72" s="18" t="n"/>
      <c r="E72" s="18" t="n"/>
      <c r="F72" s="18" t="n"/>
      <c r="G72" s="18" t="n"/>
      <c r="H72" s="19" t="n"/>
      <c r="I72" s="19" t="n"/>
      <c r="J72" s="23">
        <f>IF(F72="","",IFERROR(VLOOKUP(F72,Assumptions!$A$13:$B$112,2,FALSE),""))</f>
        <v/>
      </c>
      <c r="K72" s="9">
        <f>IF(OR(A72="",G72="",I72=""),"",IF(G72="Company Collects",IF(J72="","",ROUND(I72*J72,2)),0))</f>
        <v/>
      </c>
      <c r="L72" s="19" t="n"/>
      <c r="M72" s="9">
        <f>IF(K72="","",ROUND(IF(L72="",0,L72)-K72,2))</f>
        <v/>
      </c>
      <c r="N72" s="21" t="n"/>
      <c r="O72" s="16" t="n"/>
      <c r="P72" s="22">
        <f>IF(A72="","",IF(C72="","Check customer",IF(D72="","Check service site",IF(E72="","Check service",IF(F72="","Check jurisdiction",IF(G72="","Check responsibility",IF(H72="","Check invoice amount",IF(I72="","Check taxable amount",IF(I72&gt;H72,"Check taxable amount",IF(AND(OR(G72="Not Taxable",G72="Exemption Claimed"),I72&gt;0),"Check taxable amount",IF(AND(G72="Company Collects",J72=""),"Check tax rate",IF(AND(G72="Company Collects",K72&gt;0,L72=""),"Check tax collected",IF(AND(G72&lt;&gt;"Company Collects",L72&gt;0),"Check tax collected",IF(N72="","Check filing status",IF(AND(N72="Paid",O72=""),"Check payment date",IF(AND(O72&lt;&gt;"",N72&lt;&gt;"Paid"),"Check status/date",IF(ABS(M72)&gt;Assumptions!$B$8,"Check tax difference","OK")))))))))))))))))</f>
        <v/>
      </c>
    </row>
    <row r="73">
      <c r="A73" s="16" t="n"/>
      <c r="B73" s="17">
        <f>IF(A73="","",TEXT(A73,"mm/yyyy"))</f>
        <v/>
      </c>
      <c r="C73" s="18" t="n"/>
      <c r="D73" s="18" t="n"/>
      <c r="E73" s="18" t="n"/>
      <c r="F73" s="18" t="n"/>
      <c r="G73" s="18" t="n"/>
      <c r="H73" s="19" t="n"/>
      <c r="I73" s="19" t="n"/>
      <c r="J73" s="20">
        <f>IF(F73="","",IFERROR(VLOOKUP(F73,Assumptions!$A$13:$B$112,2,FALSE),""))</f>
        <v/>
      </c>
      <c r="K73" s="11">
        <f>IF(OR(A73="",G73="",I73=""),"",IF(G73="Company Collects",IF(J73="","",ROUND(I73*J73,2)),0))</f>
        <v/>
      </c>
      <c r="L73" s="19" t="n"/>
      <c r="M73" s="11">
        <f>IF(K73="","",ROUND(IF(L73="",0,L73)-K73,2))</f>
        <v/>
      </c>
      <c r="N73" s="21" t="n"/>
      <c r="O73" s="16" t="n"/>
      <c r="P73" s="17">
        <f>IF(A73="","",IF(C73="","Check customer",IF(D73="","Check service site",IF(E73="","Check service",IF(F73="","Check jurisdiction",IF(G73="","Check responsibility",IF(H73="","Check invoice amount",IF(I73="","Check taxable amount",IF(I73&gt;H73,"Check taxable amount",IF(AND(OR(G73="Not Taxable",G73="Exemption Claimed"),I73&gt;0),"Check taxable amount",IF(AND(G73="Company Collects",J73=""),"Check tax rate",IF(AND(G73="Company Collects",K73&gt;0,L73=""),"Check tax collected",IF(AND(G73&lt;&gt;"Company Collects",L73&gt;0),"Check tax collected",IF(N73="","Check filing status",IF(AND(N73="Paid",O73=""),"Check payment date",IF(AND(O73&lt;&gt;"",N73&lt;&gt;"Paid"),"Check status/date",IF(ABS(M73)&gt;Assumptions!$B$8,"Check tax difference","OK")))))))))))))))))</f>
        <v/>
      </c>
    </row>
    <row r="74">
      <c r="A74" s="16" t="n"/>
      <c r="B74" s="22">
        <f>IF(A74="","",TEXT(A74,"mm/yyyy"))</f>
        <v/>
      </c>
      <c r="C74" s="18" t="n"/>
      <c r="D74" s="18" t="n"/>
      <c r="E74" s="18" t="n"/>
      <c r="F74" s="18" t="n"/>
      <c r="G74" s="18" t="n"/>
      <c r="H74" s="19" t="n"/>
      <c r="I74" s="19" t="n"/>
      <c r="J74" s="23">
        <f>IF(F74="","",IFERROR(VLOOKUP(F74,Assumptions!$A$13:$B$112,2,FALSE),""))</f>
        <v/>
      </c>
      <c r="K74" s="9">
        <f>IF(OR(A74="",G74="",I74=""),"",IF(G74="Company Collects",IF(J74="","",ROUND(I74*J74,2)),0))</f>
        <v/>
      </c>
      <c r="L74" s="19" t="n"/>
      <c r="M74" s="9">
        <f>IF(K74="","",ROUND(IF(L74="",0,L74)-K74,2))</f>
        <v/>
      </c>
      <c r="N74" s="21" t="n"/>
      <c r="O74" s="16" t="n"/>
      <c r="P74" s="22">
        <f>IF(A74="","",IF(C74="","Check customer",IF(D74="","Check service site",IF(E74="","Check service",IF(F74="","Check jurisdiction",IF(G74="","Check responsibility",IF(H74="","Check invoice amount",IF(I74="","Check taxable amount",IF(I74&gt;H74,"Check taxable amount",IF(AND(OR(G74="Not Taxable",G74="Exemption Claimed"),I74&gt;0),"Check taxable amount",IF(AND(G74="Company Collects",J74=""),"Check tax rate",IF(AND(G74="Company Collects",K74&gt;0,L74=""),"Check tax collected",IF(AND(G74&lt;&gt;"Company Collects",L74&gt;0),"Check tax collected",IF(N74="","Check filing status",IF(AND(N74="Paid",O74=""),"Check payment date",IF(AND(O74&lt;&gt;"",N74&lt;&gt;"Paid"),"Check status/date",IF(ABS(M74)&gt;Assumptions!$B$8,"Check tax difference","OK")))))))))))))))))</f>
        <v/>
      </c>
    </row>
    <row r="75">
      <c r="A75" s="16" t="n"/>
      <c r="B75" s="17">
        <f>IF(A75="","",TEXT(A75,"mm/yyyy"))</f>
        <v/>
      </c>
      <c r="C75" s="18" t="n"/>
      <c r="D75" s="18" t="n"/>
      <c r="E75" s="18" t="n"/>
      <c r="F75" s="18" t="n"/>
      <c r="G75" s="18" t="n"/>
      <c r="H75" s="19" t="n"/>
      <c r="I75" s="19" t="n"/>
      <c r="J75" s="20">
        <f>IF(F75="","",IFERROR(VLOOKUP(F75,Assumptions!$A$13:$B$112,2,FALSE),""))</f>
        <v/>
      </c>
      <c r="K75" s="11">
        <f>IF(OR(A75="",G75="",I75=""),"",IF(G75="Company Collects",IF(J75="","",ROUND(I75*J75,2)),0))</f>
        <v/>
      </c>
      <c r="L75" s="19" t="n"/>
      <c r="M75" s="11">
        <f>IF(K75="","",ROUND(IF(L75="",0,L75)-K75,2))</f>
        <v/>
      </c>
      <c r="N75" s="21" t="n"/>
      <c r="O75" s="16" t="n"/>
      <c r="P75" s="17">
        <f>IF(A75="","",IF(C75="","Check customer",IF(D75="","Check service site",IF(E75="","Check service",IF(F75="","Check jurisdiction",IF(G75="","Check responsibility",IF(H75="","Check invoice amount",IF(I75="","Check taxable amount",IF(I75&gt;H75,"Check taxable amount",IF(AND(OR(G75="Not Taxable",G75="Exemption Claimed"),I75&gt;0),"Check taxable amount",IF(AND(G75="Company Collects",J75=""),"Check tax rate",IF(AND(G75="Company Collects",K75&gt;0,L75=""),"Check tax collected",IF(AND(G75&lt;&gt;"Company Collects",L75&gt;0),"Check tax collected",IF(N75="","Check filing status",IF(AND(N75="Paid",O75=""),"Check payment date",IF(AND(O75&lt;&gt;"",N75&lt;&gt;"Paid"),"Check status/date",IF(ABS(M75)&gt;Assumptions!$B$8,"Check tax difference","OK")))))))))))))))))</f>
        <v/>
      </c>
    </row>
    <row r="76">
      <c r="A76" s="16" t="n"/>
      <c r="B76" s="22">
        <f>IF(A76="","",TEXT(A76,"mm/yyyy"))</f>
        <v/>
      </c>
      <c r="C76" s="18" t="n"/>
      <c r="D76" s="18" t="n"/>
      <c r="E76" s="18" t="n"/>
      <c r="F76" s="18" t="n"/>
      <c r="G76" s="18" t="n"/>
      <c r="H76" s="19" t="n"/>
      <c r="I76" s="19" t="n"/>
      <c r="J76" s="23">
        <f>IF(F76="","",IFERROR(VLOOKUP(F76,Assumptions!$A$13:$B$112,2,FALSE),""))</f>
        <v/>
      </c>
      <c r="K76" s="9">
        <f>IF(OR(A76="",G76="",I76=""),"",IF(G76="Company Collects",IF(J76="","",ROUND(I76*J76,2)),0))</f>
        <v/>
      </c>
      <c r="L76" s="19" t="n"/>
      <c r="M76" s="9">
        <f>IF(K76="","",ROUND(IF(L76="",0,L76)-K76,2))</f>
        <v/>
      </c>
      <c r="N76" s="21" t="n"/>
      <c r="O76" s="16" t="n"/>
      <c r="P76" s="22">
        <f>IF(A76="","",IF(C76="","Check customer",IF(D76="","Check service site",IF(E76="","Check service",IF(F76="","Check jurisdiction",IF(G76="","Check responsibility",IF(H76="","Check invoice amount",IF(I76="","Check taxable amount",IF(I76&gt;H76,"Check taxable amount",IF(AND(OR(G76="Not Taxable",G76="Exemption Claimed"),I76&gt;0),"Check taxable amount",IF(AND(G76="Company Collects",J76=""),"Check tax rate",IF(AND(G76="Company Collects",K76&gt;0,L76=""),"Check tax collected",IF(AND(G76&lt;&gt;"Company Collects",L76&gt;0),"Check tax collected",IF(N76="","Check filing status",IF(AND(N76="Paid",O76=""),"Check payment date",IF(AND(O76&lt;&gt;"",N76&lt;&gt;"Paid"),"Check status/date",IF(ABS(M76)&gt;Assumptions!$B$8,"Check tax difference","OK")))))))))))))))))</f>
        <v/>
      </c>
    </row>
    <row r="77">
      <c r="A77" s="16" t="n"/>
      <c r="B77" s="17">
        <f>IF(A77="","",TEXT(A77,"mm/yyyy"))</f>
        <v/>
      </c>
      <c r="C77" s="18" t="n"/>
      <c r="D77" s="18" t="n"/>
      <c r="E77" s="18" t="n"/>
      <c r="F77" s="18" t="n"/>
      <c r="G77" s="18" t="n"/>
      <c r="H77" s="19" t="n"/>
      <c r="I77" s="19" t="n"/>
      <c r="J77" s="20">
        <f>IF(F77="","",IFERROR(VLOOKUP(F77,Assumptions!$A$13:$B$112,2,FALSE),""))</f>
        <v/>
      </c>
      <c r="K77" s="11">
        <f>IF(OR(A77="",G77="",I77=""),"",IF(G77="Company Collects",IF(J77="","",ROUND(I77*J77,2)),0))</f>
        <v/>
      </c>
      <c r="L77" s="19" t="n"/>
      <c r="M77" s="11">
        <f>IF(K77="","",ROUND(IF(L77="",0,L77)-K77,2))</f>
        <v/>
      </c>
      <c r="N77" s="21" t="n"/>
      <c r="O77" s="16" t="n"/>
      <c r="P77" s="17">
        <f>IF(A77="","",IF(C77="","Check customer",IF(D77="","Check service site",IF(E77="","Check service",IF(F77="","Check jurisdiction",IF(G77="","Check responsibility",IF(H77="","Check invoice amount",IF(I77="","Check taxable amount",IF(I77&gt;H77,"Check taxable amount",IF(AND(OR(G77="Not Taxable",G77="Exemption Claimed"),I77&gt;0),"Check taxable amount",IF(AND(G77="Company Collects",J77=""),"Check tax rate",IF(AND(G77="Company Collects",K77&gt;0,L77=""),"Check tax collected",IF(AND(G77&lt;&gt;"Company Collects",L77&gt;0),"Check tax collected",IF(N77="","Check filing status",IF(AND(N77="Paid",O77=""),"Check payment date",IF(AND(O77&lt;&gt;"",N77&lt;&gt;"Paid"),"Check status/date",IF(ABS(M77)&gt;Assumptions!$B$8,"Check tax difference","OK")))))))))))))))))</f>
        <v/>
      </c>
    </row>
    <row r="78">
      <c r="A78" s="16" t="n"/>
      <c r="B78" s="22">
        <f>IF(A78="","",TEXT(A78,"mm/yyyy"))</f>
        <v/>
      </c>
      <c r="C78" s="18" t="n"/>
      <c r="D78" s="18" t="n"/>
      <c r="E78" s="18" t="n"/>
      <c r="F78" s="18" t="n"/>
      <c r="G78" s="18" t="n"/>
      <c r="H78" s="19" t="n"/>
      <c r="I78" s="19" t="n"/>
      <c r="J78" s="23">
        <f>IF(F78="","",IFERROR(VLOOKUP(F78,Assumptions!$A$13:$B$112,2,FALSE),""))</f>
        <v/>
      </c>
      <c r="K78" s="9">
        <f>IF(OR(A78="",G78="",I78=""),"",IF(G78="Company Collects",IF(J78="","",ROUND(I78*J78,2)),0))</f>
        <v/>
      </c>
      <c r="L78" s="19" t="n"/>
      <c r="M78" s="9">
        <f>IF(K78="","",ROUND(IF(L78="",0,L78)-K78,2))</f>
        <v/>
      </c>
      <c r="N78" s="21" t="n"/>
      <c r="O78" s="16" t="n"/>
      <c r="P78" s="22">
        <f>IF(A78="","",IF(C78="","Check customer",IF(D78="","Check service site",IF(E78="","Check service",IF(F78="","Check jurisdiction",IF(G78="","Check responsibility",IF(H78="","Check invoice amount",IF(I78="","Check taxable amount",IF(I78&gt;H78,"Check taxable amount",IF(AND(OR(G78="Not Taxable",G78="Exemption Claimed"),I78&gt;0),"Check taxable amount",IF(AND(G78="Company Collects",J78=""),"Check tax rate",IF(AND(G78="Company Collects",K78&gt;0,L78=""),"Check tax collected",IF(AND(G78&lt;&gt;"Company Collects",L78&gt;0),"Check tax collected",IF(N78="","Check filing status",IF(AND(N78="Paid",O78=""),"Check payment date",IF(AND(O78&lt;&gt;"",N78&lt;&gt;"Paid"),"Check status/date",IF(ABS(M78)&gt;Assumptions!$B$8,"Check tax difference","OK")))))))))))))))))</f>
        <v/>
      </c>
    </row>
    <row r="79">
      <c r="A79" s="16" t="n"/>
      <c r="B79" s="17">
        <f>IF(A79="","",TEXT(A79,"mm/yyyy"))</f>
        <v/>
      </c>
      <c r="C79" s="18" t="n"/>
      <c r="D79" s="18" t="n"/>
      <c r="E79" s="18" t="n"/>
      <c r="F79" s="18" t="n"/>
      <c r="G79" s="18" t="n"/>
      <c r="H79" s="19" t="n"/>
      <c r="I79" s="19" t="n"/>
      <c r="J79" s="20">
        <f>IF(F79="","",IFERROR(VLOOKUP(F79,Assumptions!$A$13:$B$112,2,FALSE),""))</f>
        <v/>
      </c>
      <c r="K79" s="11">
        <f>IF(OR(A79="",G79="",I79=""),"",IF(G79="Company Collects",IF(J79="","",ROUND(I79*J79,2)),0))</f>
        <v/>
      </c>
      <c r="L79" s="19" t="n"/>
      <c r="M79" s="11">
        <f>IF(K79="","",ROUND(IF(L79="",0,L79)-K79,2))</f>
        <v/>
      </c>
      <c r="N79" s="21" t="n"/>
      <c r="O79" s="16" t="n"/>
      <c r="P79" s="17">
        <f>IF(A79="","",IF(C79="","Check customer",IF(D79="","Check service site",IF(E79="","Check service",IF(F79="","Check jurisdiction",IF(G79="","Check responsibility",IF(H79="","Check invoice amount",IF(I79="","Check taxable amount",IF(I79&gt;H79,"Check taxable amount",IF(AND(OR(G79="Not Taxable",G79="Exemption Claimed"),I79&gt;0),"Check taxable amount",IF(AND(G79="Company Collects",J79=""),"Check tax rate",IF(AND(G79="Company Collects",K79&gt;0,L79=""),"Check tax collected",IF(AND(G79&lt;&gt;"Company Collects",L79&gt;0),"Check tax collected",IF(N79="","Check filing status",IF(AND(N79="Paid",O79=""),"Check payment date",IF(AND(O79&lt;&gt;"",N79&lt;&gt;"Paid"),"Check status/date",IF(ABS(M79)&gt;Assumptions!$B$8,"Check tax difference","OK")))))))))))))))))</f>
        <v/>
      </c>
    </row>
    <row r="80">
      <c r="A80" s="16" t="n"/>
      <c r="B80" s="22">
        <f>IF(A80="","",TEXT(A80,"mm/yyyy"))</f>
        <v/>
      </c>
      <c r="C80" s="18" t="n"/>
      <c r="D80" s="18" t="n"/>
      <c r="E80" s="18" t="n"/>
      <c r="F80" s="18" t="n"/>
      <c r="G80" s="18" t="n"/>
      <c r="H80" s="19" t="n"/>
      <c r="I80" s="19" t="n"/>
      <c r="J80" s="23">
        <f>IF(F80="","",IFERROR(VLOOKUP(F80,Assumptions!$A$13:$B$112,2,FALSE),""))</f>
        <v/>
      </c>
      <c r="K80" s="9">
        <f>IF(OR(A80="",G80="",I80=""),"",IF(G80="Company Collects",IF(J80="","",ROUND(I80*J80,2)),0))</f>
        <v/>
      </c>
      <c r="L80" s="19" t="n"/>
      <c r="M80" s="9">
        <f>IF(K80="","",ROUND(IF(L80="",0,L80)-K80,2))</f>
        <v/>
      </c>
      <c r="N80" s="21" t="n"/>
      <c r="O80" s="16" t="n"/>
      <c r="P80" s="22">
        <f>IF(A80="","",IF(C80="","Check customer",IF(D80="","Check service site",IF(E80="","Check service",IF(F80="","Check jurisdiction",IF(G80="","Check responsibility",IF(H80="","Check invoice amount",IF(I80="","Check taxable amount",IF(I80&gt;H80,"Check taxable amount",IF(AND(OR(G80="Not Taxable",G80="Exemption Claimed"),I80&gt;0),"Check taxable amount",IF(AND(G80="Company Collects",J80=""),"Check tax rate",IF(AND(G80="Company Collects",K80&gt;0,L80=""),"Check tax collected",IF(AND(G80&lt;&gt;"Company Collects",L80&gt;0),"Check tax collected",IF(N80="","Check filing status",IF(AND(N80="Paid",O80=""),"Check payment date",IF(AND(O80&lt;&gt;"",N80&lt;&gt;"Paid"),"Check status/date",IF(ABS(M80)&gt;Assumptions!$B$8,"Check tax difference","OK")))))))))))))))))</f>
        <v/>
      </c>
    </row>
    <row r="81">
      <c r="A81" s="16" t="n"/>
      <c r="B81" s="17">
        <f>IF(A81="","",TEXT(A81,"mm/yyyy"))</f>
        <v/>
      </c>
      <c r="C81" s="18" t="n"/>
      <c r="D81" s="18" t="n"/>
      <c r="E81" s="18" t="n"/>
      <c r="F81" s="18" t="n"/>
      <c r="G81" s="18" t="n"/>
      <c r="H81" s="19" t="n"/>
      <c r="I81" s="19" t="n"/>
      <c r="J81" s="20">
        <f>IF(F81="","",IFERROR(VLOOKUP(F81,Assumptions!$A$13:$B$112,2,FALSE),""))</f>
        <v/>
      </c>
      <c r="K81" s="11">
        <f>IF(OR(A81="",G81="",I81=""),"",IF(G81="Company Collects",IF(J81="","",ROUND(I81*J81,2)),0))</f>
        <v/>
      </c>
      <c r="L81" s="19" t="n"/>
      <c r="M81" s="11">
        <f>IF(K81="","",ROUND(IF(L81="",0,L81)-K81,2))</f>
        <v/>
      </c>
      <c r="N81" s="21" t="n"/>
      <c r="O81" s="16" t="n"/>
      <c r="P81" s="17">
        <f>IF(A81="","",IF(C81="","Check customer",IF(D81="","Check service site",IF(E81="","Check service",IF(F81="","Check jurisdiction",IF(G81="","Check responsibility",IF(H81="","Check invoice amount",IF(I81="","Check taxable amount",IF(I81&gt;H81,"Check taxable amount",IF(AND(OR(G81="Not Taxable",G81="Exemption Claimed"),I81&gt;0),"Check taxable amount",IF(AND(G81="Company Collects",J81=""),"Check tax rate",IF(AND(G81="Company Collects",K81&gt;0,L81=""),"Check tax collected",IF(AND(G81&lt;&gt;"Company Collects",L81&gt;0),"Check tax collected",IF(N81="","Check filing status",IF(AND(N81="Paid",O81=""),"Check payment date",IF(AND(O81&lt;&gt;"",N81&lt;&gt;"Paid"),"Check status/date",IF(ABS(M81)&gt;Assumptions!$B$8,"Check tax difference","OK")))))))))))))))))</f>
        <v/>
      </c>
    </row>
    <row r="82">
      <c r="A82" s="16" t="n"/>
      <c r="B82" s="22">
        <f>IF(A82="","",TEXT(A82,"mm/yyyy"))</f>
        <v/>
      </c>
      <c r="C82" s="18" t="n"/>
      <c r="D82" s="18" t="n"/>
      <c r="E82" s="18" t="n"/>
      <c r="F82" s="18" t="n"/>
      <c r="G82" s="18" t="n"/>
      <c r="H82" s="19" t="n"/>
      <c r="I82" s="19" t="n"/>
      <c r="J82" s="23">
        <f>IF(F82="","",IFERROR(VLOOKUP(F82,Assumptions!$A$13:$B$112,2,FALSE),""))</f>
        <v/>
      </c>
      <c r="K82" s="9">
        <f>IF(OR(A82="",G82="",I82=""),"",IF(G82="Company Collects",IF(J82="","",ROUND(I82*J82,2)),0))</f>
        <v/>
      </c>
      <c r="L82" s="19" t="n"/>
      <c r="M82" s="9">
        <f>IF(K82="","",ROUND(IF(L82="",0,L82)-K82,2))</f>
        <v/>
      </c>
      <c r="N82" s="21" t="n"/>
      <c r="O82" s="16" t="n"/>
      <c r="P82" s="22">
        <f>IF(A82="","",IF(C82="","Check customer",IF(D82="","Check service site",IF(E82="","Check service",IF(F82="","Check jurisdiction",IF(G82="","Check responsibility",IF(H82="","Check invoice amount",IF(I82="","Check taxable amount",IF(I82&gt;H82,"Check taxable amount",IF(AND(OR(G82="Not Taxable",G82="Exemption Claimed"),I82&gt;0),"Check taxable amount",IF(AND(G82="Company Collects",J82=""),"Check tax rate",IF(AND(G82="Company Collects",K82&gt;0,L82=""),"Check tax collected",IF(AND(G82&lt;&gt;"Company Collects",L82&gt;0),"Check tax collected",IF(N82="","Check filing status",IF(AND(N82="Paid",O82=""),"Check payment date",IF(AND(O82&lt;&gt;"",N82&lt;&gt;"Paid"),"Check status/date",IF(ABS(M82)&gt;Assumptions!$B$8,"Check tax difference","OK")))))))))))))))))</f>
        <v/>
      </c>
    </row>
    <row r="83">
      <c r="A83" s="16" t="n"/>
      <c r="B83" s="17">
        <f>IF(A83="","",TEXT(A83,"mm/yyyy"))</f>
        <v/>
      </c>
      <c r="C83" s="18" t="n"/>
      <c r="D83" s="18" t="n"/>
      <c r="E83" s="18" t="n"/>
      <c r="F83" s="18" t="n"/>
      <c r="G83" s="18" t="n"/>
      <c r="H83" s="19" t="n"/>
      <c r="I83" s="19" t="n"/>
      <c r="J83" s="20">
        <f>IF(F83="","",IFERROR(VLOOKUP(F83,Assumptions!$A$13:$B$112,2,FALSE),""))</f>
        <v/>
      </c>
      <c r="K83" s="11">
        <f>IF(OR(A83="",G83="",I83=""),"",IF(G83="Company Collects",IF(J83="","",ROUND(I83*J83,2)),0))</f>
        <v/>
      </c>
      <c r="L83" s="19" t="n"/>
      <c r="M83" s="11">
        <f>IF(K83="","",ROUND(IF(L83="",0,L83)-K83,2))</f>
        <v/>
      </c>
      <c r="N83" s="21" t="n"/>
      <c r="O83" s="16" t="n"/>
      <c r="P83" s="17">
        <f>IF(A83="","",IF(C83="","Check customer",IF(D83="","Check service site",IF(E83="","Check service",IF(F83="","Check jurisdiction",IF(G83="","Check responsibility",IF(H83="","Check invoice amount",IF(I83="","Check taxable amount",IF(I83&gt;H83,"Check taxable amount",IF(AND(OR(G83="Not Taxable",G83="Exemption Claimed"),I83&gt;0),"Check taxable amount",IF(AND(G83="Company Collects",J83=""),"Check tax rate",IF(AND(G83="Company Collects",K83&gt;0,L83=""),"Check tax collected",IF(AND(G83&lt;&gt;"Company Collects",L83&gt;0),"Check tax collected",IF(N83="","Check filing status",IF(AND(N83="Paid",O83=""),"Check payment date",IF(AND(O83&lt;&gt;"",N83&lt;&gt;"Paid"),"Check status/date",IF(ABS(M83)&gt;Assumptions!$B$8,"Check tax difference","OK")))))))))))))))))</f>
        <v/>
      </c>
    </row>
    <row r="84">
      <c r="A84" s="16" t="n"/>
      <c r="B84" s="22">
        <f>IF(A84="","",TEXT(A84,"mm/yyyy"))</f>
        <v/>
      </c>
      <c r="C84" s="18" t="n"/>
      <c r="D84" s="18" t="n"/>
      <c r="E84" s="18" t="n"/>
      <c r="F84" s="18" t="n"/>
      <c r="G84" s="18" t="n"/>
      <c r="H84" s="19" t="n"/>
      <c r="I84" s="19" t="n"/>
      <c r="J84" s="23">
        <f>IF(F84="","",IFERROR(VLOOKUP(F84,Assumptions!$A$13:$B$112,2,FALSE),""))</f>
        <v/>
      </c>
      <c r="K84" s="9">
        <f>IF(OR(A84="",G84="",I84=""),"",IF(G84="Company Collects",IF(J84="","",ROUND(I84*J84,2)),0))</f>
        <v/>
      </c>
      <c r="L84" s="19" t="n"/>
      <c r="M84" s="9">
        <f>IF(K84="","",ROUND(IF(L84="",0,L84)-K84,2))</f>
        <v/>
      </c>
      <c r="N84" s="21" t="n"/>
      <c r="O84" s="16" t="n"/>
      <c r="P84" s="22">
        <f>IF(A84="","",IF(C84="","Check customer",IF(D84="","Check service site",IF(E84="","Check service",IF(F84="","Check jurisdiction",IF(G84="","Check responsibility",IF(H84="","Check invoice amount",IF(I84="","Check taxable amount",IF(I84&gt;H84,"Check taxable amount",IF(AND(OR(G84="Not Taxable",G84="Exemption Claimed"),I84&gt;0),"Check taxable amount",IF(AND(G84="Company Collects",J84=""),"Check tax rate",IF(AND(G84="Company Collects",K84&gt;0,L84=""),"Check tax collected",IF(AND(G84&lt;&gt;"Company Collects",L84&gt;0),"Check tax collected",IF(N84="","Check filing status",IF(AND(N84="Paid",O84=""),"Check payment date",IF(AND(O84&lt;&gt;"",N84&lt;&gt;"Paid"),"Check status/date",IF(ABS(M84)&gt;Assumptions!$B$8,"Check tax difference","OK")))))))))))))))))</f>
        <v/>
      </c>
    </row>
    <row r="85">
      <c r="A85" s="16" t="n"/>
      <c r="B85" s="17">
        <f>IF(A85="","",TEXT(A85,"mm/yyyy"))</f>
        <v/>
      </c>
      <c r="C85" s="18" t="n"/>
      <c r="D85" s="18" t="n"/>
      <c r="E85" s="18" t="n"/>
      <c r="F85" s="18" t="n"/>
      <c r="G85" s="18" t="n"/>
      <c r="H85" s="19" t="n"/>
      <c r="I85" s="19" t="n"/>
      <c r="J85" s="20">
        <f>IF(F85="","",IFERROR(VLOOKUP(F85,Assumptions!$A$13:$B$112,2,FALSE),""))</f>
        <v/>
      </c>
      <c r="K85" s="11">
        <f>IF(OR(A85="",G85="",I85=""),"",IF(G85="Company Collects",IF(J85="","",ROUND(I85*J85,2)),0))</f>
        <v/>
      </c>
      <c r="L85" s="19" t="n"/>
      <c r="M85" s="11">
        <f>IF(K85="","",ROUND(IF(L85="",0,L85)-K85,2))</f>
        <v/>
      </c>
      <c r="N85" s="21" t="n"/>
      <c r="O85" s="16" t="n"/>
      <c r="P85" s="17">
        <f>IF(A85="","",IF(C85="","Check customer",IF(D85="","Check service site",IF(E85="","Check service",IF(F85="","Check jurisdiction",IF(G85="","Check responsibility",IF(H85="","Check invoice amount",IF(I85="","Check taxable amount",IF(I85&gt;H85,"Check taxable amount",IF(AND(OR(G85="Not Taxable",G85="Exemption Claimed"),I85&gt;0),"Check taxable amount",IF(AND(G85="Company Collects",J85=""),"Check tax rate",IF(AND(G85="Company Collects",K85&gt;0,L85=""),"Check tax collected",IF(AND(G85&lt;&gt;"Company Collects",L85&gt;0),"Check tax collected",IF(N85="","Check filing status",IF(AND(N85="Paid",O85=""),"Check payment date",IF(AND(O85&lt;&gt;"",N85&lt;&gt;"Paid"),"Check status/date",IF(ABS(M85)&gt;Assumptions!$B$8,"Check tax difference","OK")))))))))))))))))</f>
        <v/>
      </c>
    </row>
    <row r="86">
      <c r="A86" s="16" t="n"/>
      <c r="B86" s="22">
        <f>IF(A86="","",TEXT(A86,"mm/yyyy"))</f>
        <v/>
      </c>
      <c r="C86" s="18" t="n"/>
      <c r="D86" s="18" t="n"/>
      <c r="E86" s="18" t="n"/>
      <c r="F86" s="18" t="n"/>
      <c r="G86" s="18" t="n"/>
      <c r="H86" s="19" t="n"/>
      <c r="I86" s="19" t="n"/>
      <c r="J86" s="23">
        <f>IF(F86="","",IFERROR(VLOOKUP(F86,Assumptions!$A$13:$B$112,2,FALSE),""))</f>
        <v/>
      </c>
      <c r="K86" s="9">
        <f>IF(OR(A86="",G86="",I86=""),"",IF(G86="Company Collects",IF(J86="","",ROUND(I86*J86,2)),0))</f>
        <v/>
      </c>
      <c r="L86" s="19" t="n"/>
      <c r="M86" s="9">
        <f>IF(K86="","",ROUND(IF(L86="",0,L86)-K86,2))</f>
        <v/>
      </c>
      <c r="N86" s="21" t="n"/>
      <c r="O86" s="16" t="n"/>
      <c r="P86" s="22">
        <f>IF(A86="","",IF(C86="","Check customer",IF(D86="","Check service site",IF(E86="","Check service",IF(F86="","Check jurisdiction",IF(G86="","Check responsibility",IF(H86="","Check invoice amount",IF(I86="","Check taxable amount",IF(I86&gt;H86,"Check taxable amount",IF(AND(OR(G86="Not Taxable",G86="Exemption Claimed"),I86&gt;0),"Check taxable amount",IF(AND(G86="Company Collects",J86=""),"Check tax rate",IF(AND(G86="Company Collects",K86&gt;0,L86=""),"Check tax collected",IF(AND(G86&lt;&gt;"Company Collects",L86&gt;0),"Check tax collected",IF(N86="","Check filing status",IF(AND(N86="Paid",O86=""),"Check payment date",IF(AND(O86&lt;&gt;"",N86&lt;&gt;"Paid"),"Check status/date",IF(ABS(M86)&gt;Assumptions!$B$8,"Check tax difference","OK")))))))))))))))))</f>
        <v/>
      </c>
    </row>
    <row r="87">
      <c r="A87" s="16" t="n"/>
      <c r="B87" s="17">
        <f>IF(A87="","",TEXT(A87,"mm/yyyy"))</f>
        <v/>
      </c>
      <c r="C87" s="18" t="n"/>
      <c r="D87" s="18" t="n"/>
      <c r="E87" s="18" t="n"/>
      <c r="F87" s="18" t="n"/>
      <c r="G87" s="18" t="n"/>
      <c r="H87" s="19" t="n"/>
      <c r="I87" s="19" t="n"/>
      <c r="J87" s="20">
        <f>IF(F87="","",IFERROR(VLOOKUP(F87,Assumptions!$A$13:$B$112,2,FALSE),""))</f>
        <v/>
      </c>
      <c r="K87" s="11">
        <f>IF(OR(A87="",G87="",I87=""),"",IF(G87="Company Collects",IF(J87="","",ROUND(I87*J87,2)),0))</f>
        <v/>
      </c>
      <c r="L87" s="19" t="n"/>
      <c r="M87" s="11">
        <f>IF(K87="","",ROUND(IF(L87="",0,L87)-K87,2))</f>
        <v/>
      </c>
      <c r="N87" s="21" t="n"/>
      <c r="O87" s="16" t="n"/>
      <c r="P87" s="17">
        <f>IF(A87="","",IF(C87="","Check customer",IF(D87="","Check service site",IF(E87="","Check service",IF(F87="","Check jurisdiction",IF(G87="","Check responsibility",IF(H87="","Check invoice amount",IF(I87="","Check taxable amount",IF(I87&gt;H87,"Check taxable amount",IF(AND(OR(G87="Not Taxable",G87="Exemption Claimed"),I87&gt;0),"Check taxable amount",IF(AND(G87="Company Collects",J87=""),"Check tax rate",IF(AND(G87="Company Collects",K87&gt;0,L87=""),"Check tax collected",IF(AND(G87&lt;&gt;"Company Collects",L87&gt;0),"Check tax collected",IF(N87="","Check filing status",IF(AND(N87="Paid",O87=""),"Check payment date",IF(AND(O87&lt;&gt;"",N87&lt;&gt;"Paid"),"Check status/date",IF(ABS(M87)&gt;Assumptions!$B$8,"Check tax difference","OK")))))))))))))))))</f>
        <v/>
      </c>
    </row>
    <row r="88">
      <c r="A88" s="16" t="n"/>
      <c r="B88" s="22">
        <f>IF(A88="","",TEXT(A88,"mm/yyyy"))</f>
        <v/>
      </c>
      <c r="C88" s="18" t="n"/>
      <c r="D88" s="18" t="n"/>
      <c r="E88" s="18" t="n"/>
      <c r="F88" s="18" t="n"/>
      <c r="G88" s="18" t="n"/>
      <c r="H88" s="19" t="n"/>
      <c r="I88" s="19" t="n"/>
      <c r="J88" s="23">
        <f>IF(F88="","",IFERROR(VLOOKUP(F88,Assumptions!$A$13:$B$112,2,FALSE),""))</f>
        <v/>
      </c>
      <c r="K88" s="9">
        <f>IF(OR(A88="",G88="",I88=""),"",IF(G88="Company Collects",IF(J88="","",ROUND(I88*J88,2)),0))</f>
        <v/>
      </c>
      <c r="L88" s="19" t="n"/>
      <c r="M88" s="9">
        <f>IF(K88="","",ROUND(IF(L88="",0,L88)-K88,2))</f>
        <v/>
      </c>
      <c r="N88" s="21" t="n"/>
      <c r="O88" s="16" t="n"/>
      <c r="P88" s="22">
        <f>IF(A88="","",IF(C88="","Check customer",IF(D88="","Check service site",IF(E88="","Check service",IF(F88="","Check jurisdiction",IF(G88="","Check responsibility",IF(H88="","Check invoice amount",IF(I88="","Check taxable amount",IF(I88&gt;H88,"Check taxable amount",IF(AND(OR(G88="Not Taxable",G88="Exemption Claimed"),I88&gt;0),"Check taxable amount",IF(AND(G88="Company Collects",J88=""),"Check tax rate",IF(AND(G88="Company Collects",K88&gt;0,L88=""),"Check tax collected",IF(AND(G88&lt;&gt;"Company Collects",L88&gt;0),"Check tax collected",IF(N88="","Check filing status",IF(AND(N88="Paid",O88=""),"Check payment date",IF(AND(O88&lt;&gt;"",N88&lt;&gt;"Paid"),"Check status/date",IF(ABS(M88)&gt;Assumptions!$B$8,"Check tax difference","OK")))))))))))))))))</f>
        <v/>
      </c>
    </row>
    <row r="89">
      <c r="A89" s="16" t="n"/>
      <c r="B89" s="17">
        <f>IF(A89="","",TEXT(A89,"mm/yyyy"))</f>
        <v/>
      </c>
      <c r="C89" s="18" t="n"/>
      <c r="D89" s="18" t="n"/>
      <c r="E89" s="18" t="n"/>
      <c r="F89" s="18" t="n"/>
      <c r="G89" s="18" t="n"/>
      <c r="H89" s="19" t="n"/>
      <c r="I89" s="19" t="n"/>
      <c r="J89" s="20">
        <f>IF(F89="","",IFERROR(VLOOKUP(F89,Assumptions!$A$13:$B$112,2,FALSE),""))</f>
        <v/>
      </c>
      <c r="K89" s="11">
        <f>IF(OR(A89="",G89="",I89=""),"",IF(G89="Company Collects",IF(J89="","",ROUND(I89*J89,2)),0))</f>
        <v/>
      </c>
      <c r="L89" s="19" t="n"/>
      <c r="M89" s="11">
        <f>IF(K89="","",ROUND(IF(L89="",0,L89)-K89,2))</f>
        <v/>
      </c>
      <c r="N89" s="21" t="n"/>
      <c r="O89" s="16" t="n"/>
      <c r="P89" s="17">
        <f>IF(A89="","",IF(C89="","Check customer",IF(D89="","Check service site",IF(E89="","Check service",IF(F89="","Check jurisdiction",IF(G89="","Check responsibility",IF(H89="","Check invoice amount",IF(I89="","Check taxable amount",IF(I89&gt;H89,"Check taxable amount",IF(AND(OR(G89="Not Taxable",G89="Exemption Claimed"),I89&gt;0),"Check taxable amount",IF(AND(G89="Company Collects",J89=""),"Check tax rate",IF(AND(G89="Company Collects",K89&gt;0,L89=""),"Check tax collected",IF(AND(G89&lt;&gt;"Company Collects",L89&gt;0),"Check tax collected",IF(N89="","Check filing status",IF(AND(N89="Paid",O89=""),"Check payment date",IF(AND(O89&lt;&gt;"",N89&lt;&gt;"Paid"),"Check status/date",IF(ABS(M89)&gt;Assumptions!$B$8,"Check tax difference","OK")))))))))))))))))</f>
        <v/>
      </c>
    </row>
    <row r="90">
      <c r="A90" s="16" t="n"/>
      <c r="B90" s="22">
        <f>IF(A90="","",TEXT(A90,"mm/yyyy"))</f>
        <v/>
      </c>
      <c r="C90" s="18" t="n"/>
      <c r="D90" s="18" t="n"/>
      <c r="E90" s="18" t="n"/>
      <c r="F90" s="18" t="n"/>
      <c r="G90" s="18" t="n"/>
      <c r="H90" s="19" t="n"/>
      <c r="I90" s="19" t="n"/>
      <c r="J90" s="23">
        <f>IF(F90="","",IFERROR(VLOOKUP(F90,Assumptions!$A$13:$B$112,2,FALSE),""))</f>
        <v/>
      </c>
      <c r="K90" s="9">
        <f>IF(OR(A90="",G90="",I90=""),"",IF(G90="Company Collects",IF(J90="","",ROUND(I90*J90,2)),0))</f>
        <v/>
      </c>
      <c r="L90" s="19" t="n"/>
      <c r="M90" s="9">
        <f>IF(K90="","",ROUND(IF(L90="",0,L90)-K90,2))</f>
        <v/>
      </c>
      <c r="N90" s="21" t="n"/>
      <c r="O90" s="16" t="n"/>
      <c r="P90" s="22">
        <f>IF(A90="","",IF(C90="","Check customer",IF(D90="","Check service site",IF(E90="","Check service",IF(F90="","Check jurisdiction",IF(G90="","Check responsibility",IF(H90="","Check invoice amount",IF(I90="","Check taxable amount",IF(I90&gt;H90,"Check taxable amount",IF(AND(OR(G90="Not Taxable",G90="Exemption Claimed"),I90&gt;0),"Check taxable amount",IF(AND(G90="Company Collects",J90=""),"Check tax rate",IF(AND(G90="Company Collects",K90&gt;0,L90=""),"Check tax collected",IF(AND(G90&lt;&gt;"Company Collects",L90&gt;0),"Check tax collected",IF(N90="","Check filing status",IF(AND(N90="Paid",O90=""),"Check payment date",IF(AND(O90&lt;&gt;"",N90&lt;&gt;"Paid"),"Check status/date",IF(ABS(M90)&gt;Assumptions!$B$8,"Check tax difference","OK")))))))))))))))))</f>
        <v/>
      </c>
    </row>
    <row r="91">
      <c r="A91" s="16" t="n"/>
      <c r="B91" s="17">
        <f>IF(A91="","",TEXT(A91,"mm/yyyy"))</f>
        <v/>
      </c>
      <c r="C91" s="18" t="n"/>
      <c r="D91" s="18" t="n"/>
      <c r="E91" s="18" t="n"/>
      <c r="F91" s="18" t="n"/>
      <c r="G91" s="18" t="n"/>
      <c r="H91" s="19" t="n"/>
      <c r="I91" s="19" t="n"/>
      <c r="J91" s="20">
        <f>IF(F91="","",IFERROR(VLOOKUP(F91,Assumptions!$A$13:$B$112,2,FALSE),""))</f>
        <v/>
      </c>
      <c r="K91" s="11">
        <f>IF(OR(A91="",G91="",I91=""),"",IF(G91="Company Collects",IF(J91="","",ROUND(I91*J91,2)),0))</f>
        <v/>
      </c>
      <c r="L91" s="19" t="n"/>
      <c r="M91" s="11">
        <f>IF(K91="","",ROUND(IF(L91="",0,L91)-K91,2))</f>
        <v/>
      </c>
      <c r="N91" s="21" t="n"/>
      <c r="O91" s="16" t="n"/>
      <c r="P91" s="17">
        <f>IF(A91="","",IF(C91="","Check customer",IF(D91="","Check service site",IF(E91="","Check service",IF(F91="","Check jurisdiction",IF(G91="","Check responsibility",IF(H91="","Check invoice amount",IF(I91="","Check taxable amount",IF(I91&gt;H91,"Check taxable amount",IF(AND(OR(G91="Not Taxable",G91="Exemption Claimed"),I91&gt;0),"Check taxable amount",IF(AND(G91="Company Collects",J91=""),"Check tax rate",IF(AND(G91="Company Collects",K91&gt;0,L91=""),"Check tax collected",IF(AND(G91&lt;&gt;"Company Collects",L91&gt;0),"Check tax collected",IF(N91="","Check filing status",IF(AND(N91="Paid",O91=""),"Check payment date",IF(AND(O91&lt;&gt;"",N91&lt;&gt;"Paid"),"Check status/date",IF(ABS(M91)&gt;Assumptions!$B$8,"Check tax difference","OK")))))))))))))))))</f>
        <v/>
      </c>
    </row>
    <row r="92">
      <c r="A92" s="16" t="n"/>
      <c r="B92" s="22">
        <f>IF(A92="","",TEXT(A92,"mm/yyyy"))</f>
        <v/>
      </c>
      <c r="C92" s="18" t="n"/>
      <c r="D92" s="18" t="n"/>
      <c r="E92" s="18" t="n"/>
      <c r="F92" s="18" t="n"/>
      <c r="G92" s="18" t="n"/>
      <c r="H92" s="19" t="n"/>
      <c r="I92" s="19" t="n"/>
      <c r="J92" s="23">
        <f>IF(F92="","",IFERROR(VLOOKUP(F92,Assumptions!$A$13:$B$112,2,FALSE),""))</f>
        <v/>
      </c>
      <c r="K92" s="9">
        <f>IF(OR(A92="",G92="",I92=""),"",IF(G92="Company Collects",IF(J92="","",ROUND(I92*J92,2)),0))</f>
        <v/>
      </c>
      <c r="L92" s="19" t="n"/>
      <c r="M92" s="9">
        <f>IF(K92="","",ROUND(IF(L92="",0,L92)-K92,2))</f>
        <v/>
      </c>
      <c r="N92" s="21" t="n"/>
      <c r="O92" s="16" t="n"/>
      <c r="P92" s="22">
        <f>IF(A92="","",IF(C92="","Check customer",IF(D92="","Check service site",IF(E92="","Check service",IF(F92="","Check jurisdiction",IF(G92="","Check responsibility",IF(H92="","Check invoice amount",IF(I92="","Check taxable amount",IF(I92&gt;H92,"Check taxable amount",IF(AND(OR(G92="Not Taxable",G92="Exemption Claimed"),I92&gt;0),"Check taxable amount",IF(AND(G92="Company Collects",J92=""),"Check tax rate",IF(AND(G92="Company Collects",K92&gt;0,L92=""),"Check tax collected",IF(AND(G92&lt;&gt;"Company Collects",L92&gt;0),"Check tax collected",IF(N92="","Check filing status",IF(AND(N92="Paid",O92=""),"Check payment date",IF(AND(O92&lt;&gt;"",N92&lt;&gt;"Paid"),"Check status/date",IF(ABS(M92)&gt;Assumptions!$B$8,"Check tax difference","OK")))))))))))))))))</f>
        <v/>
      </c>
    </row>
    <row r="93">
      <c r="A93" s="16" t="n"/>
      <c r="B93" s="17">
        <f>IF(A93="","",TEXT(A93,"mm/yyyy"))</f>
        <v/>
      </c>
      <c r="C93" s="18" t="n"/>
      <c r="D93" s="18" t="n"/>
      <c r="E93" s="18" t="n"/>
      <c r="F93" s="18" t="n"/>
      <c r="G93" s="18" t="n"/>
      <c r="H93" s="19" t="n"/>
      <c r="I93" s="19" t="n"/>
      <c r="J93" s="20">
        <f>IF(F93="","",IFERROR(VLOOKUP(F93,Assumptions!$A$13:$B$112,2,FALSE),""))</f>
        <v/>
      </c>
      <c r="K93" s="11">
        <f>IF(OR(A93="",G93="",I93=""),"",IF(G93="Company Collects",IF(J93="","",ROUND(I93*J93,2)),0))</f>
        <v/>
      </c>
      <c r="L93" s="19" t="n"/>
      <c r="M93" s="11">
        <f>IF(K93="","",ROUND(IF(L93="",0,L93)-K93,2))</f>
        <v/>
      </c>
      <c r="N93" s="21" t="n"/>
      <c r="O93" s="16" t="n"/>
      <c r="P93" s="17">
        <f>IF(A93="","",IF(C93="","Check customer",IF(D93="","Check service site",IF(E93="","Check service",IF(F93="","Check jurisdiction",IF(G93="","Check responsibility",IF(H93="","Check invoice amount",IF(I93="","Check taxable amount",IF(I93&gt;H93,"Check taxable amount",IF(AND(OR(G93="Not Taxable",G93="Exemption Claimed"),I93&gt;0),"Check taxable amount",IF(AND(G93="Company Collects",J93=""),"Check tax rate",IF(AND(G93="Company Collects",K93&gt;0,L93=""),"Check tax collected",IF(AND(G93&lt;&gt;"Company Collects",L93&gt;0),"Check tax collected",IF(N93="","Check filing status",IF(AND(N93="Paid",O93=""),"Check payment date",IF(AND(O93&lt;&gt;"",N93&lt;&gt;"Paid"),"Check status/date",IF(ABS(M93)&gt;Assumptions!$B$8,"Check tax difference","OK")))))))))))))))))</f>
        <v/>
      </c>
    </row>
    <row r="94">
      <c r="A94" s="16" t="n"/>
      <c r="B94" s="22">
        <f>IF(A94="","",TEXT(A94,"mm/yyyy"))</f>
        <v/>
      </c>
      <c r="C94" s="18" t="n"/>
      <c r="D94" s="18" t="n"/>
      <c r="E94" s="18" t="n"/>
      <c r="F94" s="18" t="n"/>
      <c r="G94" s="18" t="n"/>
      <c r="H94" s="19" t="n"/>
      <c r="I94" s="19" t="n"/>
      <c r="J94" s="23">
        <f>IF(F94="","",IFERROR(VLOOKUP(F94,Assumptions!$A$13:$B$112,2,FALSE),""))</f>
        <v/>
      </c>
      <c r="K94" s="9">
        <f>IF(OR(A94="",G94="",I94=""),"",IF(G94="Company Collects",IF(J94="","",ROUND(I94*J94,2)),0))</f>
        <v/>
      </c>
      <c r="L94" s="19" t="n"/>
      <c r="M94" s="9">
        <f>IF(K94="","",ROUND(IF(L94="",0,L94)-K94,2))</f>
        <v/>
      </c>
      <c r="N94" s="21" t="n"/>
      <c r="O94" s="16" t="n"/>
      <c r="P94" s="22">
        <f>IF(A94="","",IF(C94="","Check customer",IF(D94="","Check service site",IF(E94="","Check service",IF(F94="","Check jurisdiction",IF(G94="","Check responsibility",IF(H94="","Check invoice amount",IF(I94="","Check taxable amount",IF(I94&gt;H94,"Check taxable amount",IF(AND(OR(G94="Not Taxable",G94="Exemption Claimed"),I94&gt;0),"Check taxable amount",IF(AND(G94="Company Collects",J94=""),"Check tax rate",IF(AND(G94="Company Collects",K94&gt;0,L94=""),"Check tax collected",IF(AND(G94&lt;&gt;"Company Collects",L94&gt;0),"Check tax collected",IF(N94="","Check filing status",IF(AND(N94="Paid",O94=""),"Check payment date",IF(AND(O94&lt;&gt;"",N94&lt;&gt;"Paid"),"Check status/date",IF(ABS(M94)&gt;Assumptions!$B$8,"Check tax difference","OK")))))))))))))))))</f>
        <v/>
      </c>
    </row>
    <row r="95">
      <c r="A95" s="16" t="n"/>
      <c r="B95" s="17">
        <f>IF(A95="","",TEXT(A95,"mm/yyyy"))</f>
        <v/>
      </c>
      <c r="C95" s="18" t="n"/>
      <c r="D95" s="18" t="n"/>
      <c r="E95" s="18" t="n"/>
      <c r="F95" s="18" t="n"/>
      <c r="G95" s="18" t="n"/>
      <c r="H95" s="19" t="n"/>
      <c r="I95" s="19" t="n"/>
      <c r="J95" s="20">
        <f>IF(F95="","",IFERROR(VLOOKUP(F95,Assumptions!$A$13:$B$112,2,FALSE),""))</f>
        <v/>
      </c>
      <c r="K95" s="11">
        <f>IF(OR(A95="",G95="",I95=""),"",IF(G95="Company Collects",IF(J95="","",ROUND(I95*J95,2)),0))</f>
        <v/>
      </c>
      <c r="L95" s="19" t="n"/>
      <c r="M95" s="11">
        <f>IF(K95="","",ROUND(IF(L95="",0,L95)-K95,2))</f>
        <v/>
      </c>
      <c r="N95" s="21" t="n"/>
      <c r="O95" s="16" t="n"/>
      <c r="P95" s="17">
        <f>IF(A95="","",IF(C95="","Check customer",IF(D95="","Check service site",IF(E95="","Check service",IF(F95="","Check jurisdiction",IF(G95="","Check responsibility",IF(H95="","Check invoice amount",IF(I95="","Check taxable amount",IF(I95&gt;H95,"Check taxable amount",IF(AND(OR(G95="Not Taxable",G95="Exemption Claimed"),I95&gt;0),"Check taxable amount",IF(AND(G95="Company Collects",J95=""),"Check tax rate",IF(AND(G95="Company Collects",K95&gt;0,L95=""),"Check tax collected",IF(AND(G95&lt;&gt;"Company Collects",L95&gt;0),"Check tax collected",IF(N95="","Check filing status",IF(AND(N95="Paid",O95=""),"Check payment date",IF(AND(O95&lt;&gt;"",N95&lt;&gt;"Paid"),"Check status/date",IF(ABS(M95)&gt;Assumptions!$B$8,"Check tax difference","OK")))))))))))))))))</f>
        <v/>
      </c>
    </row>
    <row r="96">
      <c r="A96" s="16" t="n"/>
      <c r="B96" s="22">
        <f>IF(A96="","",TEXT(A96,"mm/yyyy"))</f>
        <v/>
      </c>
      <c r="C96" s="18" t="n"/>
      <c r="D96" s="18" t="n"/>
      <c r="E96" s="18" t="n"/>
      <c r="F96" s="18" t="n"/>
      <c r="G96" s="18" t="n"/>
      <c r="H96" s="19" t="n"/>
      <c r="I96" s="19" t="n"/>
      <c r="J96" s="23">
        <f>IF(F96="","",IFERROR(VLOOKUP(F96,Assumptions!$A$13:$B$112,2,FALSE),""))</f>
        <v/>
      </c>
      <c r="K96" s="9">
        <f>IF(OR(A96="",G96="",I96=""),"",IF(G96="Company Collects",IF(J96="","",ROUND(I96*J96,2)),0))</f>
        <v/>
      </c>
      <c r="L96" s="19" t="n"/>
      <c r="M96" s="9">
        <f>IF(K96="","",ROUND(IF(L96="",0,L96)-K96,2))</f>
        <v/>
      </c>
      <c r="N96" s="21" t="n"/>
      <c r="O96" s="16" t="n"/>
      <c r="P96" s="22">
        <f>IF(A96="","",IF(C96="","Check customer",IF(D96="","Check service site",IF(E96="","Check service",IF(F96="","Check jurisdiction",IF(G96="","Check responsibility",IF(H96="","Check invoice amount",IF(I96="","Check taxable amount",IF(I96&gt;H96,"Check taxable amount",IF(AND(OR(G96="Not Taxable",G96="Exemption Claimed"),I96&gt;0),"Check taxable amount",IF(AND(G96="Company Collects",J96=""),"Check tax rate",IF(AND(G96="Company Collects",K96&gt;0,L96=""),"Check tax collected",IF(AND(G96&lt;&gt;"Company Collects",L96&gt;0),"Check tax collected",IF(N96="","Check filing status",IF(AND(N96="Paid",O96=""),"Check payment date",IF(AND(O96&lt;&gt;"",N96&lt;&gt;"Paid"),"Check status/date",IF(ABS(M96)&gt;Assumptions!$B$8,"Check tax difference","OK")))))))))))))))))</f>
        <v/>
      </c>
    </row>
    <row r="97">
      <c r="A97" s="16" t="n"/>
      <c r="B97" s="17">
        <f>IF(A97="","",TEXT(A97,"mm/yyyy"))</f>
        <v/>
      </c>
      <c r="C97" s="18" t="n"/>
      <c r="D97" s="18" t="n"/>
      <c r="E97" s="18" t="n"/>
      <c r="F97" s="18" t="n"/>
      <c r="G97" s="18" t="n"/>
      <c r="H97" s="19" t="n"/>
      <c r="I97" s="19" t="n"/>
      <c r="J97" s="20">
        <f>IF(F97="","",IFERROR(VLOOKUP(F97,Assumptions!$A$13:$B$112,2,FALSE),""))</f>
        <v/>
      </c>
      <c r="K97" s="11">
        <f>IF(OR(A97="",G97="",I97=""),"",IF(G97="Company Collects",IF(J97="","",ROUND(I97*J97,2)),0))</f>
        <v/>
      </c>
      <c r="L97" s="19" t="n"/>
      <c r="M97" s="11">
        <f>IF(K97="","",ROUND(IF(L97="",0,L97)-K97,2))</f>
        <v/>
      </c>
      <c r="N97" s="21" t="n"/>
      <c r="O97" s="16" t="n"/>
      <c r="P97" s="17">
        <f>IF(A97="","",IF(C97="","Check customer",IF(D97="","Check service site",IF(E97="","Check service",IF(F97="","Check jurisdiction",IF(G97="","Check responsibility",IF(H97="","Check invoice amount",IF(I97="","Check taxable amount",IF(I97&gt;H97,"Check taxable amount",IF(AND(OR(G97="Not Taxable",G97="Exemption Claimed"),I97&gt;0),"Check taxable amount",IF(AND(G97="Company Collects",J97=""),"Check tax rate",IF(AND(G97="Company Collects",K97&gt;0,L97=""),"Check tax collected",IF(AND(G97&lt;&gt;"Company Collects",L97&gt;0),"Check tax collected",IF(N97="","Check filing status",IF(AND(N97="Paid",O97=""),"Check payment date",IF(AND(O97&lt;&gt;"",N97&lt;&gt;"Paid"),"Check status/date",IF(ABS(M97)&gt;Assumptions!$B$8,"Check tax difference","OK")))))))))))))))))</f>
        <v/>
      </c>
    </row>
    <row r="98">
      <c r="A98" s="16" t="n"/>
      <c r="B98" s="22">
        <f>IF(A98="","",TEXT(A98,"mm/yyyy"))</f>
        <v/>
      </c>
      <c r="C98" s="18" t="n"/>
      <c r="D98" s="18" t="n"/>
      <c r="E98" s="18" t="n"/>
      <c r="F98" s="18" t="n"/>
      <c r="G98" s="18" t="n"/>
      <c r="H98" s="19" t="n"/>
      <c r="I98" s="19" t="n"/>
      <c r="J98" s="23">
        <f>IF(F98="","",IFERROR(VLOOKUP(F98,Assumptions!$A$13:$B$112,2,FALSE),""))</f>
        <v/>
      </c>
      <c r="K98" s="9">
        <f>IF(OR(A98="",G98="",I98=""),"",IF(G98="Company Collects",IF(J98="","",ROUND(I98*J98,2)),0))</f>
        <v/>
      </c>
      <c r="L98" s="19" t="n"/>
      <c r="M98" s="9">
        <f>IF(K98="","",ROUND(IF(L98="",0,L98)-K98,2))</f>
        <v/>
      </c>
      <c r="N98" s="21" t="n"/>
      <c r="O98" s="16" t="n"/>
      <c r="P98" s="22">
        <f>IF(A98="","",IF(C98="","Check customer",IF(D98="","Check service site",IF(E98="","Check service",IF(F98="","Check jurisdiction",IF(G98="","Check responsibility",IF(H98="","Check invoice amount",IF(I98="","Check taxable amount",IF(I98&gt;H98,"Check taxable amount",IF(AND(OR(G98="Not Taxable",G98="Exemption Claimed"),I98&gt;0),"Check taxable amount",IF(AND(G98="Company Collects",J98=""),"Check tax rate",IF(AND(G98="Company Collects",K98&gt;0,L98=""),"Check tax collected",IF(AND(G98&lt;&gt;"Company Collects",L98&gt;0),"Check tax collected",IF(N98="","Check filing status",IF(AND(N98="Paid",O98=""),"Check payment date",IF(AND(O98&lt;&gt;"",N98&lt;&gt;"Paid"),"Check status/date",IF(ABS(M98)&gt;Assumptions!$B$8,"Check tax difference","OK")))))))))))))))))</f>
        <v/>
      </c>
    </row>
    <row r="99">
      <c r="A99" s="16" t="n"/>
      <c r="B99" s="17">
        <f>IF(A99="","",TEXT(A99,"mm/yyyy"))</f>
        <v/>
      </c>
      <c r="C99" s="18" t="n"/>
      <c r="D99" s="18" t="n"/>
      <c r="E99" s="18" t="n"/>
      <c r="F99" s="18" t="n"/>
      <c r="G99" s="18" t="n"/>
      <c r="H99" s="19" t="n"/>
      <c r="I99" s="19" t="n"/>
      <c r="J99" s="20">
        <f>IF(F99="","",IFERROR(VLOOKUP(F99,Assumptions!$A$13:$B$112,2,FALSE),""))</f>
        <v/>
      </c>
      <c r="K99" s="11">
        <f>IF(OR(A99="",G99="",I99=""),"",IF(G99="Company Collects",IF(J99="","",ROUND(I99*J99,2)),0))</f>
        <v/>
      </c>
      <c r="L99" s="19" t="n"/>
      <c r="M99" s="11">
        <f>IF(K99="","",ROUND(IF(L99="",0,L99)-K99,2))</f>
        <v/>
      </c>
      <c r="N99" s="21" t="n"/>
      <c r="O99" s="16" t="n"/>
      <c r="P99" s="17">
        <f>IF(A99="","",IF(C99="","Check customer",IF(D99="","Check service site",IF(E99="","Check service",IF(F99="","Check jurisdiction",IF(G99="","Check responsibility",IF(H99="","Check invoice amount",IF(I99="","Check taxable amount",IF(I99&gt;H99,"Check taxable amount",IF(AND(OR(G99="Not Taxable",G99="Exemption Claimed"),I99&gt;0),"Check taxable amount",IF(AND(G99="Company Collects",J99=""),"Check tax rate",IF(AND(G99="Company Collects",K99&gt;0,L99=""),"Check tax collected",IF(AND(G99&lt;&gt;"Company Collects",L99&gt;0),"Check tax collected",IF(N99="","Check filing status",IF(AND(N99="Paid",O99=""),"Check payment date",IF(AND(O99&lt;&gt;"",N99&lt;&gt;"Paid"),"Check status/date",IF(ABS(M99)&gt;Assumptions!$B$8,"Check tax difference","OK")))))))))))))))))</f>
        <v/>
      </c>
    </row>
    <row r="100">
      <c r="A100" s="16" t="n"/>
      <c r="B100" s="22">
        <f>IF(A100="","",TEXT(A100,"mm/yyyy"))</f>
        <v/>
      </c>
      <c r="C100" s="18" t="n"/>
      <c r="D100" s="18" t="n"/>
      <c r="E100" s="18" t="n"/>
      <c r="F100" s="18" t="n"/>
      <c r="G100" s="18" t="n"/>
      <c r="H100" s="19" t="n"/>
      <c r="I100" s="19" t="n"/>
      <c r="J100" s="23">
        <f>IF(F100="","",IFERROR(VLOOKUP(F100,Assumptions!$A$13:$B$112,2,FALSE),""))</f>
        <v/>
      </c>
      <c r="K100" s="9">
        <f>IF(OR(A100="",G100="",I100=""),"",IF(G100="Company Collects",IF(J100="","",ROUND(I100*J100,2)),0))</f>
        <v/>
      </c>
      <c r="L100" s="19" t="n"/>
      <c r="M100" s="9">
        <f>IF(K100="","",ROUND(IF(L100="",0,L100)-K100,2))</f>
        <v/>
      </c>
      <c r="N100" s="21" t="n"/>
      <c r="O100" s="16" t="n"/>
      <c r="P100" s="22">
        <f>IF(A100="","",IF(C100="","Check customer",IF(D100="","Check service site",IF(E100="","Check service",IF(F100="","Check jurisdiction",IF(G100="","Check responsibility",IF(H100="","Check invoice amount",IF(I100="","Check taxable amount",IF(I100&gt;H100,"Check taxable amount",IF(AND(OR(G100="Not Taxable",G100="Exemption Claimed"),I100&gt;0),"Check taxable amount",IF(AND(G100="Company Collects",J100=""),"Check tax rate",IF(AND(G100="Company Collects",K100&gt;0,L100=""),"Check tax collected",IF(AND(G100&lt;&gt;"Company Collects",L100&gt;0),"Check tax collected",IF(N100="","Check filing status",IF(AND(N100="Paid",O100=""),"Check payment date",IF(AND(O100&lt;&gt;"",N100&lt;&gt;"Paid"),"Check status/date",IF(ABS(M100)&gt;Assumptions!$B$8,"Check tax difference","OK")))))))))))))))))</f>
        <v/>
      </c>
    </row>
    <row r="101">
      <c r="A101" s="16" t="n"/>
      <c r="B101" s="17">
        <f>IF(A101="","",TEXT(A101,"mm/yyyy"))</f>
        <v/>
      </c>
      <c r="C101" s="18" t="n"/>
      <c r="D101" s="18" t="n"/>
      <c r="E101" s="18" t="n"/>
      <c r="F101" s="18" t="n"/>
      <c r="G101" s="18" t="n"/>
      <c r="H101" s="19" t="n"/>
      <c r="I101" s="19" t="n"/>
      <c r="J101" s="20">
        <f>IF(F101="","",IFERROR(VLOOKUP(F101,Assumptions!$A$13:$B$112,2,FALSE),""))</f>
        <v/>
      </c>
      <c r="K101" s="11">
        <f>IF(OR(A101="",G101="",I101=""),"",IF(G101="Company Collects",IF(J101="","",ROUND(I101*J101,2)),0))</f>
        <v/>
      </c>
      <c r="L101" s="19" t="n"/>
      <c r="M101" s="11">
        <f>IF(K101="","",ROUND(IF(L101="",0,L101)-K101,2))</f>
        <v/>
      </c>
      <c r="N101" s="21" t="n"/>
      <c r="O101" s="16" t="n"/>
      <c r="P101" s="17">
        <f>IF(A101="","",IF(C101="","Check customer",IF(D101="","Check service site",IF(E101="","Check service",IF(F101="","Check jurisdiction",IF(G101="","Check responsibility",IF(H101="","Check invoice amount",IF(I101="","Check taxable amount",IF(I101&gt;H101,"Check taxable amount",IF(AND(OR(G101="Not Taxable",G101="Exemption Claimed"),I101&gt;0),"Check taxable amount",IF(AND(G101="Company Collects",J101=""),"Check tax rate",IF(AND(G101="Company Collects",K101&gt;0,L101=""),"Check tax collected",IF(AND(G101&lt;&gt;"Company Collects",L101&gt;0),"Check tax collected",IF(N101="","Check filing status",IF(AND(N101="Paid",O101=""),"Check payment date",IF(AND(O101&lt;&gt;"",N101&lt;&gt;"Paid"),"Check status/date",IF(ABS(M101)&gt;Assumptions!$B$8,"Check tax difference","OK")))))))))))))))))</f>
        <v/>
      </c>
    </row>
    <row r="102">
      <c r="A102" s="16" t="n"/>
      <c r="B102" s="22">
        <f>IF(A102="","",TEXT(A102,"mm/yyyy"))</f>
        <v/>
      </c>
      <c r="C102" s="18" t="n"/>
      <c r="D102" s="18" t="n"/>
      <c r="E102" s="18" t="n"/>
      <c r="F102" s="18" t="n"/>
      <c r="G102" s="18" t="n"/>
      <c r="H102" s="19" t="n"/>
      <c r="I102" s="19" t="n"/>
      <c r="J102" s="23">
        <f>IF(F102="","",IFERROR(VLOOKUP(F102,Assumptions!$A$13:$B$112,2,FALSE),""))</f>
        <v/>
      </c>
      <c r="K102" s="9">
        <f>IF(OR(A102="",G102="",I102=""),"",IF(G102="Company Collects",IF(J102="","",ROUND(I102*J102,2)),0))</f>
        <v/>
      </c>
      <c r="L102" s="19" t="n"/>
      <c r="M102" s="9">
        <f>IF(K102="","",ROUND(IF(L102="",0,L102)-K102,2))</f>
        <v/>
      </c>
      <c r="N102" s="21" t="n"/>
      <c r="O102" s="16" t="n"/>
      <c r="P102" s="22">
        <f>IF(A102="","",IF(C102="","Check customer",IF(D102="","Check service site",IF(E102="","Check service",IF(F102="","Check jurisdiction",IF(G102="","Check responsibility",IF(H102="","Check invoice amount",IF(I102="","Check taxable amount",IF(I102&gt;H102,"Check taxable amount",IF(AND(OR(G102="Not Taxable",G102="Exemption Claimed"),I102&gt;0),"Check taxable amount",IF(AND(G102="Company Collects",J102=""),"Check tax rate",IF(AND(G102="Company Collects",K102&gt;0,L102=""),"Check tax collected",IF(AND(G102&lt;&gt;"Company Collects",L102&gt;0),"Check tax collected",IF(N102="","Check filing status",IF(AND(N102="Paid",O102=""),"Check payment date",IF(AND(O102&lt;&gt;"",N102&lt;&gt;"Paid"),"Check status/date",IF(ABS(M102)&gt;Assumptions!$B$8,"Check tax difference","OK")))))))))))))))))</f>
        <v/>
      </c>
    </row>
    <row r="103">
      <c r="A103" s="16" t="n"/>
      <c r="B103" s="17">
        <f>IF(A103="","",TEXT(A103,"mm/yyyy"))</f>
        <v/>
      </c>
      <c r="C103" s="18" t="n"/>
      <c r="D103" s="18" t="n"/>
      <c r="E103" s="18" t="n"/>
      <c r="F103" s="18" t="n"/>
      <c r="G103" s="18" t="n"/>
      <c r="H103" s="19" t="n"/>
      <c r="I103" s="19" t="n"/>
      <c r="J103" s="20">
        <f>IF(F103="","",IFERROR(VLOOKUP(F103,Assumptions!$A$13:$B$112,2,FALSE),""))</f>
        <v/>
      </c>
      <c r="K103" s="11">
        <f>IF(OR(A103="",G103="",I103=""),"",IF(G103="Company Collects",IF(J103="","",ROUND(I103*J103,2)),0))</f>
        <v/>
      </c>
      <c r="L103" s="19" t="n"/>
      <c r="M103" s="11">
        <f>IF(K103="","",ROUND(IF(L103="",0,L103)-K103,2))</f>
        <v/>
      </c>
      <c r="N103" s="21" t="n"/>
      <c r="O103" s="16" t="n"/>
      <c r="P103" s="17">
        <f>IF(A103="","",IF(C103="","Check customer",IF(D103="","Check service site",IF(E103="","Check service",IF(F103="","Check jurisdiction",IF(G103="","Check responsibility",IF(H103="","Check invoice amount",IF(I103="","Check taxable amount",IF(I103&gt;H103,"Check taxable amount",IF(AND(OR(G103="Not Taxable",G103="Exemption Claimed"),I103&gt;0),"Check taxable amount",IF(AND(G103="Company Collects",J103=""),"Check tax rate",IF(AND(G103="Company Collects",K103&gt;0,L103=""),"Check tax collected",IF(AND(G103&lt;&gt;"Company Collects",L103&gt;0),"Check tax collected",IF(N103="","Check filing status",IF(AND(N103="Paid",O103=""),"Check payment date",IF(AND(O103&lt;&gt;"",N103&lt;&gt;"Paid"),"Check status/date",IF(ABS(M103)&gt;Assumptions!$B$8,"Check tax difference","OK")))))))))))))))))</f>
        <v/>
      </c>
    </row>
    <row r="104">
      <c r="A104" s="16" t="n"/>
      <c r="B104" s="22">
        <f>IF(A104="","",TEXT(A104,"mm/yyyy"))</f>
        <v/>
      </c>
      <c r="C104" s="18" t="n"/>
      <c r="D104" s="18" t="n"/>
      <c r="E104" s="18" t="n"/>
      <c r="F104" s="18" t="n"/>
      <c r="G104" s="18" t="n"/>
      <c r="H104" s="19" t="n"/>
      <c r="I104" s="19" t="n"/>
      <c r="J104" s="23">
        <f>IF(F104="","",IFERROR(VLOOKUP(F104,Assumptions!$A$13:$B$112,2,FALSE),""))</f>
        <v/>
      </c>
      <c r="K104" s="9">
        <f>IF(OR(A104="",G104="",I104=""),"",IF(G104="Company Collects",IF(J104="","",ROUND(I104*J104,2)),0))</f>
        <v/>
      </c>
      <c r="L104" s="19" t="n"/>
      <c r="M104" s="9">
        <f>IF(K104="","",ROUND(IF(L104="",0,L104)-K104,2))</f>
        <v/>
      </c>
      <c r="N104" s="21" t="n"/>
      <c r="O104" s="16" t="n"/>
      <c r="P104" s="22">
        <f>IF(A104="","",IF(C104="","Check customer",IF(D104="","Check service site",IF(E104="","Check service",IF(F104="","Check jurisdiction",IF(G104="","Check responsibility",IF(H104="","Check invoice amount",IF(I104="","Check taxable amount",IF(I104&gt;H104,"Check taxable amount",IF(AND(OR(G104="Not Taxable",G104="Exemption Claimed"),I104&gt;0),"Check taxable amount",IF(AND(G104="Company Collects",J104=""),"Check tax rate",IF(AND(G104="Company Collects",K104&gt;0,L104=""),"Check tax collected",IF(AND(G104&lt;&gt;"Company Collects",L104&gt;0),"Check tax collected",IF(N104="","Check filing status",IF(AND(N104="Paid",O104=""),"Check payment date",IF(AND(O104&lt;&gt;"",N104&lt;&gt;"Paid"),"Check status/date",IF(ABS(M104)&gt;Assumptions!$B$8,"Check tax difference","OK")))))))))))))))))</f>
        <v/>
      </c>
    </row>
  </sheetData>
  <autoFilter ref="A4:P104"/>
  <mergeCells count="1">
    <mergeCell ref="A1:P1"/>
  </mergeCells>
  <conditionalFormatting sqref="M5:M104">
    <cfRule type="expression" priority="1" dxfId="0">
      <formula>AND($M5&lt;&gt;"",ABS($M5)&gt;Assumptions!$B$8)</formula>
    </cfRule>
  </conditionalFormatting>
  <conditionalFormatting sqref="P5:P104">
    <cfRule type="expression" priority="2" dxfId="1">
      <formula>AND($A5&lt;&gt;"",$P5="OK")</formula>
    </cfRule>
    <cfRule type="expression" priority="3" dxfId="0">
      <formula>AND($A5&lt;&gt;"",$P5&lt;&gt;"OK")</formula>
    </cfRule>
  </conditionalFormatting>
  <conditionalFormatting sqref="N5:N104">
    <cfRule type="expression" priority="4" dxfId="1">
      <formula>AND($A5&lt;&gt;"",$N5="Paid")</formula>
    </cfRule>
  </conditionalFormatting>
  <dataValidations count="6">
    <dataValidation sqref="A5:A104 O5:O104" showDropDown="0" showInputMessage="0" showErrorMessage="0" allowBlank="0" errorTitle="Check the date" error="Enter a valid date within the available planning window." promptTitle="Date entry" prompt="Use a valid service or tax payment date." type="date" operator="between">
      <formula1>DATE(YEAR(TODAY())-1,1,1)</formula1>
      <formula2>DATE(YEAR(TODAY())+2,12,31)</formula2>
    </dataValidation>
    <dataValidation sqref="F5:F104" showDropDown="0" showInputMessage="0" showErrorMessage="0" allowBlank="0" errorTitle="Choose a listed jurisdiction" error="Select a jurisdiction maintained on the Assumptions sheet." type="list">
      <formula1>INDIRECT("Assumptions!$A$13:$A$112")</formula1>
    </dataValidation>
    <dataValidation sqref="G5:G104" showDropDown="0" showInputMessage="0" showErrorMessage="0" allowBlank="0" errorTitle="Choose a responsibility" error="Select one of the available tax responsibility choices." type="list">
      <formula1>"Company Collects,Customer Self-Assesses,Not Taxable,Exemption Claimed"</formula1>
    </dataValidation>
    <dataValidation sqref="H5:I104" showDropDown="0" showInputMessage="0" showErrorMessage="0" allowBlank="0" errorTitle="Check the amount" error="Enter an amount from $0.00 through $1,000,000.00." type="decimal" operator="between">
      <formula1>0</formula1>
      <formula2>1000000</formula2>
    </dataValidation>
    <dataValidation sqref="L5:L104" showDropDown="0" showInputMessage="0" showErrorMessage="0" allowBlank="0" errorTitle="Check tax collected" error="Enter a tax amount from $0.00 through $100,000.00." type="decimal" operator="between">
      <formula1>0</formula1>
      <formula2>100000</formula2>
    </dataValidation>
    <dataValidation sqref="N5:N104" showDropDown="0" showInputMessage="0" showErrorMessage="0" allowBlank="0" errorTitle="Choose a filing status" error="Select one of the available filing status choices." type="list">
      <formula1>"Unreviewed,Ready to File,Filed - Unpaid,Paid,On Hold"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C112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58" customWidth="1" min="3" max="3"/>
  </cols>
  <sheetData>
    <row r="1" ht="27" customHeight="1">
      <c r="A1" s="1" t="inlineStr">
        <is>
          <t>Assumptions and Reporting Controls</t>
        </is>
      </c>
    </row>
    <row r="2" ht="24" customHeight="1">
      <c r="A2" s="3" t="inlineStr">
        <is>
          <t>All values are editable planning assumptions. Placeholder jurisdiction rates are fictional and must be reviewed before use.</t>
        </is>
      </c>
    </row>
    <row r="3"/>
    <row r="4">
      <c r="A4" s="6" t="inlineStr">
        <is>
          <t>Reporting Controls</t>
        </is>
      </c>
      <c r="B4" s="6" t="n"/>
      <c r="C4" s="6" t="n"/>
    </row>
    <row r="5">
      <c r="A5" s="12" t="inlineStr">
        <is>
          <t>Control</t>
        </is>
      </c>
      <c r="B5" s="12" t="inlineStr">
        <is>
          <t>Editable Value</t>
        </is>
      </c>
      <c r="C5" s="12" t="inlineStr">
        <is>
          <t>Purpose</t>
        </is>
      </c>
    </row>
    <row r="6">
      <c r="A6" s="13" t="inlineStr">
        <is>
          <t>Reporting start date</t>
        </is>
      </c>
      <c r="B6" s="24" t="n">
        <v>46023</v>
      </c>
      <c r="C6" s="25" t="inlineStr">
        <is>
          <t>Starts the selected Summary reporting period.</t>
        </is>
      </c>
    </row>
    <row r="7">
      <c r="A7" s="14" t="inlineStr">
        <is>
          <t>Reporting end date</t>
        </is>
      </c>
      <c r="B7" s="24" t="n">
        <v>46112</v>
      </c>
      <c r="C7" s="26" t="inlineStr">
        <is>
          <t>Ends the selected Summary reporting period.</t>
        </is>
      </c>
    </row>
    <row r="8">
      <c r="A8" s="13" t="inlineStr">
        <is>
          <t>Tax difference review threshold</t>
        </is>
      </c>
      <c r="B8" s="27" t="n">
        <v>0.05</v>
      </c>
      <c r="C8" s="25" t="inlineStr">
        <is>
          <t>Flags absolute tax differences above this amount.</t>
        </is>
      </c>
    </row>
    <row r="9">
      <c r="A9" s="14" t="inlineStr">
        <is>
          <t>Rate entry ceiling</t>
        </is>
      </c>
      <c r="B9" s="28" t="n">
        <v>0.25</v>
      </c>
      <c r="C9" s="26" t="inlineStr">
        <is>
          <t>Input ceiling for jurisdiction rates; this is not a tax rule.</t>
        </is>
      </c>
    </row>
    <row r="10"/>
    <row r="11">
      <c r="A11" s="6" t="inlineStr">
        <is>
          <t>Jurisdiction Rate Assumptions</t>
        </is>
      </c>
      <c r="B11" s="6" t="n"/>
    </row>
    <row r="12">
      <c r="A12" s="12" t="inlineStr">
        <is>
          <t>Tax Jurisdiction</t>
        </is>
      </c>
      <c r="B12" s="12" t="inlineStr">
        <is>
          <t>Default Tax Rate</t>
        </is>
      </c>
    </row>
    <row r="13">
      <c r="A13" s="18" t="inlineStr">
        <is>
          <t>Fictional North Borough</t>
        </is>
      </c>
      <c r="B13" s="29" t="n">
        <v>0.07000000000000001</v>
      </c>
    </row>
    <row r="14">
      <c r="A14" s="18" t="inlineStr">
        <is>
          <t>Fictional Cedar District</t>
        </is>
      </c>
      <c r="B14" s="29" t="n">
        <v>0.0625</v>
      </c>
    </row>
    <row r="15">
      <c r="A15" s="18" t="inlineStr">
        <is>
          <t>Fictional Harbor Township</t>
        </is>
      </c>
      <c r="B15" s="29" t="n">
        <v>0.08</v>
      </c>
    </row>
    <row r="16">
      <c r="A16" s="18" t="inlineStr">
        <is>
          <t>Fictional Mesa County</t>
        </is>
      </c>
      <c r="B16" s="29" t="n">
        <v>0.075</v>
      </c>
    </row>
    <row r="17">
      <c r="A17" s="18" t="n"/>
      <c r="B17" s="29" t="n"/>
    </row>
    <row r="18">
      <c r="A18" s="18" t="n"/>
      <c r="B18" s="29" t="n"/>
    </row>
    <row r="19">
      <c r="A19" s="18" t="n"/>
      <c r="B19" s="29" t="n"/>
    </row>
    <row r="20">
      <c r="A20" s="18" t="n"/>
      <c r="B20" s="29" t="n"/>
    </row>
    <row r="21">
      <c r="A21" s="18" t="n"/>
      <c r="B21" s="29" t="n"/>
    </row>
    <row r="22">
      <c r="A22" s="18" t="n"/>
      <c r="B22" s="29" t="n"/>
    </row>
    <row r="23">
      <c r="A23" s="18" t="n"/>
      <c r="B23" s="29" t="n"/>
    </row>
    <row r="24">
      <c r="A24" s="18" t="n"/>
      <c r="B24" s="29" t="n"/>
    </row>
    <row r="25">
      <c r="A25" s="18" t="n"/>
      <c r="B25" s="29" t="n"/>
    </row>
    <row r="26">
      <c r="A26" s="18" t="n"/>
      <c r="B26" s="29" t="n"/>
    </row>
    <row r="27">
      <c r="A27" s="18" t="n"/>
      <c r="B27" s="29" t="n"/>
    </row>
    <row r="28">
      <c r="A28" s="18" t="n"/>
      <c r="B28" s="29" t="n"/>
    </row>
    <row r="29">
      <c r="A29" s="18" t="n"/>
      <c r="B29" s="29" t="n"/>
    </row>
    <row r="30">
      <c r="A30" s="18" t="n"/>
      <c r="B30" s="29" t="n"/>
    </row>
    <row r="31">
      <c r="A31" s="18" t="n"/>
      <c r="B31" s="29" t="n"/>
    </row>
    <row r="32">
      <c r="A32" s="18" t="n"/>
      <c r="B32" s="29" t="n"/>
    </row>
    <row r="33">
      <c r="A33" s="18" t="n"/>
      <c r="B33" s="29" t="n"/>
    </row>
    <row r="34">
      <c r="A34" s="18" t="n"/>
      <c r="B34" s="29" t="n"/>
    </row>
    <row r="35">
      <c r="A35" s="18" t="n"/>
      <c r="B35" s="29" t="n"/>
    </row>
    <row r="36">
      <c r="A36" s="18" t="n"/>
      <c r="B36" s="29" t="n"/>
    </row>
    <row r="37">
      <c r="A37" s="18" t="n"/>
      <c r="B37" s="29" t="n"/>
    </row>
    <row r="38">
      <c r="A38" s="18" t="n"/>
      <c r="B38" s="29" t="n"/>
    </row>
    <row r="39">
      <c r="A39" s="18" t="n"/>
      <c r="B39" s="29" t="n"/>
    </row>
    <row r="40">
      <c r="A40" s="18" t="n"/>
      <c r="B40" s="29" t="n"/>
    </row>
    <row r="41">
      <c r="A41" s="18" t="n"/>
      <c r="B41" s="29" t="n"/>
    </row>
    <row r="42">
      <c r="A42" s="18" t="n"/>
      <c r="B42" s="29" t="n"/>
    </row>
    <row r="43">
      <c r="A43" s="18" t="n"/>
      <c r="B43" s="29" t="n"/>
    </row>
    <row r="44">
      <c r="A44" s="18" t="n"/>
      <c r="B44" s="29" t="n"/>
    </row>
    <row r="45">
      <c r="A45" s="18" t="n"/>
      <c r="B45" s="29" t="n"/>
    </row>
    <row r="46">
      <c r="A46" s="18" t="n"/>
      <c r="B46" s="29" t="n"/>
    </row>
    <row r="47">
      <c r="A47" s="18" t="n"/>
      <c r="B47" s="29" t="n"/>
    </row>
    <row r="48">
      <c r="A48" s="18" t="n"/>
      <c r="B48" s="29" t="n"/>
    </row>
    <row r="49">
      <c r="A49" s="18" t="n"/>
      <c r="B49" s="29" t="n"/>
    </row>
    <row r="50">
      <c r="A50" s="18" t="n"/>
      <c r="B50" s="29" t="n"/>
    </row>
    <row r="51">
      <c r="A51" s="18" t="n"/>
      <c r="B51" s="29" t="n"/>
    </row>
    <row r="52">
      <c r="A52" s="18" t="n"/>
      <c r="B52" s="29" t="n"/>
    </row>
    <row r="53">
      <c r="A53" s="18" t="n"/>
      <c r="B53" s="29" t="n"/>
    </row>
    <row r="54">
      <c r="A54" s="18" t="n"/>
      <c r="B54" s="29" t="n"/>
    </row>
    <row r="55">
      <c r="A55" s="18" t="n"/>
      <c r="B55" s="29" t="n"/>
    </row>
    <row r="56">
      <c r="A56" s="18" t="n"/>
      <c r="B56" s="29" t="n"/>
    </row>
    <row r="57">
      <c r="A57" s="18" t="n"/>
      <c r="B57" s="29" t="n"/>
    </row>
    <row r="58">
      <c r="A58" s="18" t="n"/>
      <c r="B58" s="29" t="n"/>
    </row>
    <row r="59">
      <c r="A59" s="18" t="n"/>
      <c r="B59" s="29" t="n"/>
    </row>
    <row r="60">
      <c r="A60" s="18" t="n"/>
      <c r="B60" s="29" t="n"/>
    </row>
    <row r="61">
      <c r="A61" s="18" t="n"/>
      <c r="B61" s="29" t="n"/>
    </row>
    <row r="62">
      <c r="A62" s="18" t="n"/>
      <c r="B62" s="29" t="n"/>
    </row>
    <row r="63">
      <c r="A63" s="18" t="n"/>
      <c r="B63" s="29" t="n"/>
    </row>
    <row r="64">
      <c r="A64" s="18" t="n"/>
      <c r="B64" s="29" t="n"/>
    </row>
    <row r="65">
      <c r="A65" s="18" t="n"/>
      <c r="B65" s="29" t="n"/>
    </row>
    <row r="66">
      <c r="A66" s="18" t="n"/>
      <c r="B66" s="29" t="n"/>
    </row>
    <row r="67">
      <c r="A67" s="18" t="n"/>
      <c r="B67" s="29" t="n"/>
    </row>
    <row r="68">
      <c r="A68" s="18" t="n"/>
      <c r="B68" s="29" t="n"/>
    </row>
    <row r="69">
      <c r="A69" s="18" t="n"/>
      <c r="B69" s="29" t="n"/>
    </row>
    <row r="70">
      <c r="A70" s="18" t="n"/>
      <c r="B70" s="29" t="n"/>
    </row>
    <row r="71">
      <c r="A71" s="18" t="n"/>
      <c r="B71" s="29" t="n"/>
    </row>
    <row r="72">
      <c r="A72" s="18" t="n"/>
      <c r="B72" s="29" t="n"/>
    </row>
    <row r="73">
      <c r="A73" s="18" t="n"/>
      <c r="B73" s="29" t="n"/>
    </row>
    <row r="74">
      <c r="A74" s="18" t="n"/>
      <c r="B74" s="29" t="n"/>
    </row>
    <row r="75">
      <c r="A75" s="18" t="n"/>
      <c r="B75" s="29" t="n"/>
    </row>
    <row r="76">
      <c r="A76" s="18" t="n"/>
      <c r="B76" s="29" t="n"/>
    </row>
    <row r="77">
      <c r="A77" s="18" t="n"/>
      <c r="B77" s="29" t="n"/>
    </row>
    <row r="78">
      <c r="A78" s="18" t="n"/>
      <c r="B78" s="29" t="n"/>
    </row>
    <row r="79">
      <c r="A79" s="18" t="n"/>
      <c r="B79" s="29" t="n"/>
    </row>
    <row r="80">
      <c r="A80" s="18" t="n"/>
      <c r="B80" s="29" t="n"/>
    </row>
    <row r="81">
      <c r="A81" s="18" t="n"/>
      <c r="B81" s="29" t="n"/>
    </row>
    <row r="82">
      <c r="A82" s="18" t="n"/>
      <c r="B82" s="29" t="n"/>
    </row>
    <row r="83">
      <c r="A83" s="18" t="n"/>
      <c r="B83" s="29" t="n"/>
    </row>
    <row r="84">
      <c r="A84" s="18" t="n"/>
      <c r="B84" s="29" t="n"/>
    </row>
    <row r="85">
      <c r="A85" s="18" t="n"/>
      <c r="B85" s="29" t="n"/>
    </row>
    <row r="86">
      <c r="A86" s="18" t="n"/>
      <c r="B86" s="29" t="n"/>
    </row>
    <row r="87">
      <c r="A87" s="18" t="n"/>
      <c r="B87" s="29" t="n"/>
    </row>
    <row r="88">
      <c r="A88" s="18" t="n"/>
      <c r="B88" s="29" t="n"/>
    </row>
    <row r="89">
      <c r="A89" s="18" t="n"/>
      <c r="B89" s="29" t="n"/>
    </row>
    <row r="90">
      <c r="A90" s="18" t="n"/>
      <c r="B90" s="29" t="n"/>
    </row>
    <row r="91">
      <c r="A91" s="18" t="n"/>
      <c r="B91" s="29" t="n"/>
    </row>
    <row r="92">
      <c r="A92" s="18" t="n"/>
      <c r="B92" s="29" t="n"/>
    </row>
    <row r="93">
      <c r="A93" s="18" t="n"/>
      <c r="B93" s="29" t="n"/>
    </row>
    <row r="94">
      <c r="A94" s="18" t="n"/>
      <c r="B94" s="29" t="n"/>
    </row>
    <row r="95">
      <c r="A95" s="18" t="n"/>
      <c r="B95" s="29" t="n"/>
    </row>
    <row r="96">
      <c r="A96" s="18" t="n"/>
      <c r="B96" s="29" t="n"/>
    </row>
    <row r="97">
      <c r="A97" s="18" t="n"/>
      <c r="B97" s="29" t="n"/>
    </row>
    <row r="98">
      <c r="A98" s="18" t="n"/>
      <c r="B98" s="29" t="n"/>
    </row>
    <row r="99">
      <c r="A99" s="18" t="n"/>
      <c r="B99" s="29" t="n"/>
    </row>
    <row r="100">
      <c r="A100" s="18" t="n"/>
      <c r="B100" s="29" t="n"/>
    </row>
    <row r="101">
      <c r="A101" s="18" t="n"/>
      <c r="B101" s="29" t="n"/>
    </row>
    <row r="102">
      <c r="A102" s="18" t="n"/>
      <c r="B102" s="29" t="n"/>
    </row>
    <row r="103">
      <c r="A103" s="18" t="n"/>
      <c r="B103" s="29" t="n"/>
    </row>
    <row r="104">
      <c r="A104" s="18" t="n"/>
      <c r="B104" s="29" t="n"/>
    </row>
    <row r="105">
      <c r="A105" s="18" t="n"/>
      <c r="B105" s="29" t="n"/>
    </row>
    <row r="106">
      <c r="A106" s="18" t="n"/>
      <c r="B106" s="29" t="n"/>
    </row>
    <row r="107">
      <c r="A107" s="18" t="n"/>
      <c r="B107" s="29" t="n"/>
    </row>
    <row r="108">
      <c r="A108" s="18" t="n"/>
      <c r="B108" s="29" t="n"/>
    </row>
    <row r="109">
      <c r="A109" s="18" t="n"/>
      <c r="B109" s="29" t="n"/>
    </row>
    <row r="110">
      <c r="A110" s="18" t="n"/>
      <c r="B110" s="29" t="n"/>
    </row>
    <row r="111">
      <c r="A111" s="18" t="n"/>
      <c r="B111" s="29" t="n"/>
    </row>
    <row r="112">
      <c r="A112" s="18" t="n"/>
      <c r="B112" s="29" t="n"/>
    </row>
  </sheetData>
  <autoFilter ref="A12:B112"/>
  <mergeCells count="1">
    <mergeCell ref="A1:C1"/>
  </mergeCells>
  <conditionalFormatting sqref="B7">
    <cfRule type="expression" priority="1" dxfId="0">
      <formula>AND($B$6&lt;&gt;"",$B$7&lt;&gt;"",$B$7&lt;$B$6)</formula>
    </cfRule>
  </conditionalFormatting>
  <conditionalFormatting sqref="A13:A112">
    <cfRule type="expression" priority="2" dxfId="0">
      <formula>AND($A13&lt;&gt;"",COUNTIF($A$13:$A$112,$A13)&gt;1)</formula>
    </cfRule>
  </conditionalFormatting>
  <conditionalFormatting sqref="B13:B112">
    <cfRule type="expression" priority="3" dxfId="0">
      <formula>AND($A13&lt;&gt;"",$B13="")</formula>
    </cfRule>
  </conditionalFormatting>
  <dataValidations count="4">
    <dataValidation sqref="B6:B7" showDropDown="0" showInputMessage="0" showErrorMessage="0" allowBlank="0" errorTitle="Check the reporting date" error="Enter a valid reporting date within the planning window." type="date" operator="between">
      <formula1>DATE(YEAR(TODAY())-1,1,1)</formula1>
      <formula2>DATE(YEAR(TODAY())+2,12,31)</formula2>
    </dataValidation>
    <dataValidation sqref="B8" showDropDown="0" showInputMessage="0" showErrorMessage="0" allowBlank="0" errorTitle="Check the threshold" error="Enter a review threshold from $0.00 through $1,000.00." type="decimal" operator="between">
      <formula1>0</formula1>
      <formula2>1000</formula2>
    </dataValidation>
    <dataValidation sqref="B9" showDropDown="0" showInputMessage="0" showErrorMessage="0" allowBlank="0" errorTitle="Check the rate ceiling" error="Enter a decimal rate from 0 through 1." type="decimal" operator="between">
      <formula1>0</formula1>
      <formula2>1</formula2>
    </dataValidation>
    <dataValidation sqref="B13:B112" showDropDown="0" showInputMessage="0" showErrorMessage="0" allowBlank="0" errorTitle="Check the jurisdiction rate" error="Enter a decimal rate at or below the editable rate entry ceiling." type="decimal" operator="between">
      <formula1>0</formula1>
      <formula2>$B$9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2026-09-11T01:40:36Z</dcterms:created>
  <dcterms:modified xmlns:dcterms="http://purl.org/dc/terms/" xmlns:xsi="http://www.w3.org/2001/XMLSchema-instance" xsi:type="dcterms:W3CDTF">2026-09-11T01:40:37+00:00Z</dcterms:modified>
</cp:coreProperties>
</file>