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greemen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'Summary'!$A$3:$B$12</definedName>
    <definedName name="_xlnm._FilterDatabase" localSheetId="1" hidden="1">'Agreements'!$A$4:$V$104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C6B70"/>
      <sz val="9"/>
    </font>
    <font>
      <name val="Calibri"/>
      <b val="1"/>
      <color rgb="00FFFFFF"/>
      <sz val="10"/>
    </font>
    <font>
      <name val="Calibri"/>
      <b val="1"/>
      <color rgb="0023343B"/>
      <sz val="10"/>
    </font>
    <font>
      <name val="Calibri"/>
      <color rgb="0023343B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2" fontId="5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2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2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top" wrapText="1"/>
    </xf>
    <xf numFmtId="165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left" vertical="center"/>
    </xf>
    <xf numFmtId="2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Agreements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'Summary'!$D$4:$D$8</f>
            </numRef>
          </cat>
          <val>
            <numRef>
              <f>'Summary'!$E$4:$E$8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Agreements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378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/>
  </sheetPr>
  <dimension ref="A1:H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9" customWidth="1" min="2" max="2"/>
    <col width="3" customWidth="1" min="3" max="3"/>
    <col width="22" customWidth="1" min="4" max="4"/>
    <col width="12" customWidth="1" min="5" max="5"/>
    <col width="3" customWidth="1" min="6" max="6"/>
    <col width="15" customWidth="1" min="7" max="7"/>
    <col width="15" customWidth="1" min="8" max="8"/>
  </cols>
  <sheetData>
    <row r="1" ht="28" customHeight="1">
      <c r="A1" s="1" t="inlineStr">
        <is>
          <t>Pest Control Service Agreement Register</t>
        </is>
      </c>
      <c r="B1" s="31" t="n"/>
      <c r="C1" s="31" t="n"/>
      <c r="D1" s="31" t="n"/>
      <c r="E1" s="31" t="n"/>
      <c r="F1" s="31" t="n"/>
      <c r="G1" s="31" t="n"/>
      <c r="H1" s="32" t="n"/>
    </row>
    <row r="2" ht="24" customHeight="1">
      <c r="A2" s="3" t="inlineStr">
        <is>
          <t>Fictional examples only. Renewal alerts are prompts for internal human follow-up and do not establish contract or compliance status.</t>
        </is>
      </c>
    </row>
    <row r="3">
      <c r="A3" s="4" t="inlineStr">
        <is>
          <t>Register Indicator</t>
        </is>
      </c>
      <c r="B3" s="4" t="inlineStr">
        <is>
          <t>Calculated Value</t>
        </is>
      </c>
      <c r="D3" s="4" t="inlineStr">
        <is>
          <t>Agreement Status</t>
        </is>
      </c>
      <c r="E3" s="4" t="inlineStr">
        <is>
          <t>Count</t>
        </is>
      </c>
    </row>
    <row r="4">
      <c r="A4" s="5" t="inlineStr">
        <is>
          <t>As of Date</t>
        </is>
      </c>
      <c r="B4" s="6">
        <f>IF(Assumptions!$L$5="","",Assumptions!$L$5)</f>
        <v/>
      </c>
      <c r="D4" s="7">
        <f>Assumptions!$G$5</f>
        <v/>
      </c>
      <c r="E4" s="8">
        <f>IF($D4="","",COUNTIF(Agreements!$R$5:$R$104,$D4))</f>
        <v/>
      </c>
    </row>
    <row r="5">
      <c r="A5" s="9" t="inlineStr">
        <is>
          <t>Agreements Entered</t>
        </is>
      </c>
      <c r="B5" s="10">
        <f>COUNTIF(Agreements!$A$5:$A$104,"&lt;&gt;")</f>
        <v/>
      </c>
      <c r="D5" s="11">
        <f>Assumptions!$G$6</f>
        <v/>
      </c>
      <c r="E5" s="10">
        <f>IF($D5="","",COUNTIF(Agreements!$R$5:$R$104,$D5))</f>
        <v/>
      </c>
    </row>
    <row r="6">
      <c r="A6" s="5" t="inlineStr">
        <is>
          <t>Active Agreements</t>
        </is>
      </c>
      <c r="B6" s="8">
        <f>COUNTIF(Agreements!$R$5:$R$104,"Active")</f>
        <v/>
      </c>
      <c r="D6" s="7">
        <f>Assumptions!$G$7</f>
        <v/>
      </c>
      <c r="E6" s="8">
        <f>IF($D6="","",COUNTIF(Agreements!$R$5:$R$104,$D6))</f>
        <v/>
      </c>
    </row>
    <row r="7">
      <c r="A7" s="9" t="inlineStr">
        <is>
          <t>Active Renewals in Alert Window</t>
        </is>
      </c>
      <c r="B7" s="10">
        <f>IF(OR(Assumptions!$L$5="",Assumptions!$L$6=""),"",COUNTIFS(Agreements!$R$5:$R$104,"Active",Agreements!$K$5:$K$104,"&gt;="&amp;Assumptions!$L$5,Agreements!$K$5:$K$104,"&lt;="&amp;Assumptions!$L$5+Assumptions!$L$6))</f>
        <v/>
      </c>
      <c r="D7" s="11">
        <f>Assumptions!$G$8</f>
        <v/>
      </c>
      <c r="E7" s="10">
        <f>IF($D7="","",COUNTIF(Agreements!$R$5:$R$104,$D7))</f>
        <v/>
      </c>
    </row>
    <row r="8">
      <c r="A8" s="5" t="inlineStr">
        <is>
          <t>Active Agreements Past Renewal</t>
        </is>
      </c>
      <c r="B8" s="8">
        <f>IF(Assumptions!$L$5="","",COUNTIFS(Agreements!$R$5:$R$104,"Active",Agreements!$K$5:$K$104,"&gt;0",Agreements!$K$5:$K$104,"&lt;"&amp;Assumptions!$L$5))</f>
        <v/>
      </c>
      <c r="D8" s="7">
        <f>Assumptions!$G$9</f>
        <v/>
      </c>
      <c r="E8" s="8">
        <f>IF($D8="","",COUNTIF(Agreements!$R$5:$R$104,$D8))</f>
        <v/>
      </c>
    </row>
    <row r="9">
      <c r="A9" s="9" t="inlineStr">
        <is>
          <t>Active Annualized Amount</t>
        </is>
      </c>
      <c r="B9" s="12">
        <f>SUMIF(Agreements!$R$5:$R$104,"Active",Agreements!$T$5:$T$104)</f>
        <v/>
      </c>
    </row>
    <row r="10">
      <c r="A10" s="5" t="inlineStr">
        <is>
          <t>Active Annual Service Visits</t>
        </is>
      </c>
      <c r="B10" s="13">
        <f>SUMIF(Agreements!$R$5:$R$104,"Active",Agreements!$S$5:$S$104)</f>
        <v/>
      </c>
    </row>
    <row r="11">
      <c r="A11" s="9" t="inlineStr">
        <is>
          <t>Agreements On Hold</t>
        </is>
      </c>
      <c r="B11" s="10">
        <f>COUNTIF(Agreements!$R$5:$R$104,"On Hold")</f>
        <v/>
      </c>
    </row>
    <row r="12">
      <c r="A12" s="5" t="inlineStr">
        <is>
          <t>Open Agreements Missing Renewal Date</t>
        </is>
      </c>
      <c r="B12" s="8">
        <f>COUNTIFS(Agreements!$A$5:$A$104,"&lt;&gt;",Agreements!$K$5:$K$104,"",Agreements!$R$5:$R$104,"&lt;&gt;Ended")</f>
        <v/>
      </c>
    </row>
  </sheetData>
  <autoFilter ref="A3:B12"/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/>
  </sheetPr>
  <dimension ref="A1:V104"/>
  <sheetViews>
    <sheetView showGridLines="0" workbookViewId="0">
      <pane xSplit="3" ySplit="4" topLeftCell="D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0" customWidth="1" min="1" max="1"/>
    <col width="27" customWidth="1" min="2" max="2"/>
    <col width="42" customWidth="1" min="3" max="3"/>
    <col width="24" customWidth="1" min="4" max="4"/>
    <col width="31" customWidth="1" min="5" max="5"/>
    <col width="19" customWidth="1" min="6" max="6"/>
    <col width="21" customWidth="1" min="7" max="7"/>
    <col width="31" customWidth="1" min="8" max="8"/>
    <col width="18" customWidth="1" min="9" max="9"/>
    <col width="13" customWidth="1" min="10" max="10"/>
    <col width="13" customWidth="1" min="11" max="11"/>
    <col width="15" customWidth="1" min="12" max="12"/>
    <col width="14" customWidth="1" min="13" max="13"/>
    <col width="17" customWidth="1" min="14" max="14"/>
    <col width="17" customWidth="1" min="15" max="15"/>
    <col width="15" customWidth="1" min="16" max="16"/>
    <col width="42" customWidth="1" min="17" max="17"/>
    <col width="18" customWidth="1" min="18" max="18"/>
    <col width="14" customWidth="1" min="19" max="19"/>
    <col width="18" customWidth="1" min="20" max="20"/>
    <col width="16" customWidth="1" min="21" max="21"/>
    <col width="31" customWidth="1" min="22" max="22"/>
  </cols>
  <sheetData>
    <row r="1" ht="28" customHeight="1">
      <c r="A1" s="1" t="inlineStr">
        <is>
          <t>Agreement Register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31" t="n"/>
      <c r="N1" s="31" t="n"/>
      <c r="O1" s="31" t="n"/>
      <c r="P1" s="31" t="n"/>
      <c r="Q1" s="31" t="n"/>
      <c r="R1" s="31" t="n"/>
      <c r="S1" s="31" t="n"/>
      <c r="T1" s="31" t="n"/>
      <c r="U1" s="31" t="n"/>
      <c r="V1" s="32" t="n"/>
    </row>
    <row r="2" ht="24" customHeight="1">
      <c r="A2" s="3" t="inlineStr">
        <is>
          <t>Enter or revise yellow cells. Calculated columns estimate annual visits, annualized amount, and renewal follow-up from the editable assumptions.</t>
        </is>
      </c>
    </row>
    <row r="3"/>
    <row r="4" ht="42" customHeight="1">
      <c r="A4" s="14" t="inlineStr">
        <is>
          <t>Agreement ID</t>
        </is>
      </c>
      <c r="B4" s="14" t="inlineStr">
        <is>
          <t>Customer Account</t>
        </is>
      </c>
      <c r="C4" s="14" t="inlineStr">
        <is>
          <t>Service Site</t>
        </is>
      </c>
      <c r="D4" s="14" t="inlineStr">
        <is>
          <t>Pest Concern</t>
        </is>
      </c>
      <c r="E4" s="14" t="inlineStr">
        <is>
          <t>Service Scope</t>
        </is>
      </c>
      <c r="F4" s="14" t="inlineStr">
        <is>
          <t>Frequency</t>
        </is>
      </c>
      <c r="G4" s="14" t="inlineStr">
        <is>
          <t>Primary Technician</t>
        </is>
      </c>
      <c r="H4" s="14" t="inlineStr">
        <is>
          <t>Primary Product</t>
        </is>
      </c>
      <c r="I4" s="14" t="inlineStr">
        <is>
          <t>Route</t>
        </is>
      </c>
      <c r="J4" s="14" t="inlineStr">
        <is>
          <t>Start Date</t>
        </is>
      </c>
      <c r="K4" s="14" t="inlineStr">
        <is>
          <t>Renewal Date</t>
        </is>
      </c>
      <c r="L4" s="14" t="inlineStr">
        <is>
          <t>Quantity / Visit</t>
        </is>
      </c>
      <c r="M4" s="14" t="inlineStr">
        <is>
          <t>Quantity Unit</t>
        </is>
      </c>
      <c r="N4" s="14" t="inlineStr">
        <is>
          <t>Service Hours / Visit</t>
        </is>
      </c>
      <c r="O4" s="14" t="inlineStr">
        <is>
          <t>Agreement Amount</t>
        </is>
      </c>
      <c r="P4" s="14" t="inlineStr">
        <is>
          <t>Billing Basis</t>
        </is>
      </c>
      <c r="Q4" s="14" t="inlineStr">
        <is>
          <t>Customer Responsibility</t>
        </is>
      </c>
      <c r="R4" s="14" t="inlineStr">
        <is>
          <t>Status</t>
        </is>
      </c>
      <c r="S4" s="14" t="inlineStr">
        <is>
          <t>Annual Visits</t>
        </is>
      </c>
      <c r="T4" s="14" t="inlineStr">
        <is>
          <t>Annualized Amount</t>
        </is>
      </c>
      <c r="U4" s="14" t="inlineStr">
        <is>
          <t>Days to Renewal</t>
        </is>
      </c>
      <c r="V4" s="14" t="inlineStr">
        <is>
          <t>Renewal Check</t>
        </is>
      </c>
    </row>
    <row r="5" ht="30" customHeight="1">
      <c r="A5" s="15" t="inlineStr">
        <is>
          <t>FICTION-AGR-001</t>
        </is>
      </c>
      <c r="B5" s="15" t="inlineStr">
        <is>
          <t>Blue Kite Fictional Market</t>
        </is>
      </c>
      <c r="C5" s="15" t="inlineStr">
        <is>
          <t>101 Imaginary Plaza, Exampleton, ZZ 00001</t>
        </is>
      </c>
      <c r="D5" s="15" t="inlineStr">
        <is>
          <t>Ant activity</t>
        </is>
      </c>
      <c r="E5" s="15" t="inlineStr">
        <is>
          <t>Routine inspection and service</t>
        </is>
      </c>
      <c r="F5" s="15" t="inlineStr">
        <is>
          <t>Monthly</t>
        </is>
      </c>
      <c r="G5" s="15" t="inlineStr">
        <is>
          <t>Avery Example</t>
        </is>
      </c>
      <c r="H5" s="15" t="inlineStr">
        <is>
          <t>Demo Product Alpha (fictional)</t>
        </is>
      </c>
      <c r="I5" s="16" t="inlineStr">
        <is>
          <t>Fiction Route A</t>
        </is>
      </c>
      <c r="J5" s="17" t="n">
        <v>46037</v>
      </c>
      <c r="K5" s="17" t="n">
        <v>46295</v>
      </c>
      <c r="L5" s="18" t="n">
        <v>6</v>
      </c>
      <c r="M5" s="16" t="inlineStr">
        <is>
          <t>ounces</t>
        </is>
      </c>
      <c r="N5" s="18" t="n">
        <v>1.5</v>
      </c>
      <c r="O5" s="19" t="n">
        <v>185</v>
      </c>
      <c r="P5" s="16" t="inlineStr">
        <is>
          <t>Per Visit</t>
        </is>
      </c>
      <c r="Q5" s="15" t="inlineStr">
        <is>
          <t>Provide scheduled access to listed service areas</t>
        </is>
      </c>
      <c r="R5" s="16" t="inlineStr">
        <is>
          <t>Active</t>
        </is>
      </c>
      <c r="S5" s="20">
        <f>IF(OR($A5="",$F5=""),"",IFERROR(VLOOKUP($F5,Assumptions!$A$5:$B$10,2,FALSE),""))</f>
        <v/>
      </c>
      <c r="T5" s="12">
        <f>IF(OR($A5="",$O5="",$P5=""),"",IFERROR($O5*IF($P5="Per Visit",$S5,VLOOKUP($P5,Assumptions!$D$5:$E$7,2,FALSE)),""))</f>
        <v/>
      </c>
      <c r="U5" s="10">
        <f>IF(OR($A5="",$K5="",Assumptions!$L$5=""),"",$K5-Assumptions!$L$5)</f>
        <v/>
      </c>
      <c r="V5" s="21">
        <f>IF(OR($A5="",$R5="",Assumptions!$L$5=""),"",IF(OR($J5="",$K5=""),"",IF($K5&lt;$J5,"Renewal before start - review",IF($R5="Ended","",IF($K5&lt;Assumptions!$L$5,"Past renewal date - review",IF(AND($R5="Active",$K5&lt;=Assumptions!$L$5+Assumptions!$L$6),"Due within alert window",IF($R5="Non-Renewing","Confirm closeout","")))))))</f>
        <v/>
      </c>
    </row>
    <row r="6" ht="30" customHeight="1">
      <c r="A6" s="15" t="inlineStr">
        <is>
          <t>FICTION-AGR-002</t>
        </is>
      </c>
      <c r="B6" s="15" t="inlineStr">
        <is>
          <t>Paper Moon Fictional Offices</t>
        </is>
      </c>
      <c r="C6" s="15" t="inlineStr">
        <is>
          <t>202 Placeholder Avenue, Sample City, ZZ 00002</t>
        </is>
      </c>
      <c r="D6" s="15" t="inlineStr">
        <is>
          <t>Rodent signs</t>
        </is>
      </c>
      <c r="E6" s="15" t="inlineStr">
        <is>
          <t>Interior monitoring service</t>
        </is>
      </c>
      <c r="F6" s="15" t="inlineStr">
        <is>
          <t>Quarterly</t>
        </is>
      </c>
      <c r="G6" s="15" t="inlineStr">
        <is>
          <t>Jordan Placeholder</t>
        </is>
      </c>
      <c r="H6" s="15" t="inlineStr">
        <is>
          <t>Demo Product Beta (fictional)</t>
        </is>
      </c>
      <c r="I6" s="16" t="inlineStr">
        <is>
          <t>Fiction Route B</t>
        </is>
      </c>
      <c r="J6" s="17" t="n">
        <v>45971</v>
      </c>
      <c r="K6" s="17" t="n">
        <v>46336</v>
      </c>
      <c r="L6" s="18" t="n">
        <v>2</v>
      </c>
      <c r="M6" s="16" t="inlineStr">
        <is>
          <t>ounces</t>
        </is>
      </c>
      <c r="N6" s="18" t="n">
        <v>2</v>
      </c>
      <c r="O6" s="19" t="n">
        <v>260</v>
      </c>
      <c r="P6" s="16" t="inlineStr">
        <is>
          <t>Per Visit</t>
        </is>
      </c>
      <c r="Q6" s="15" t="inlineStr">
        <is>
          <t>Report access limitations to the service contact</t>
        </is>
      </c>
      <c r="R6" s="16" t="inlineStr">
        <is>
          <t>Active</t>
        </is>
      </c>
      <c r="S6" s="13">
        <f>IF(OR($A6="",$F6=""),"",IFERROR(VLOOKUP($F6,Assumptions!$A$5:$B$10,2,FALSE),""))</f>
        <v/>
      </c>
      <c r="T6" s="22">
        <f>IF(OR($A6="",$O6="",$P6=""),"",IFERROR($O6*IF($P6="Per Visit",$S6,VLOOKUP($P6,Assumptions!$D$5:$E$7,2,FALSE)),""))</f>
        <v/>
      </c>
      <c r="U6" s="8">
        <f>IF(OR($A6="",$K6="",Assumptions!$L$5=""),"",$K6-Assumptions!$L$5)</f>
        <v/>
      </c>
      <c r="V6" s="23">
        <f>IF(OR($A6="",$R6="",Assumptions!$L$5=""),"",IF(OR($J6="",$K6=""),"",IF($K6&lt;$J6,"Renewal before start - review",IF($R6="Ended","",IF($K6&lt;Assumptions!$L$5,"Past renewal date - review",IF(AND($R6="Active",$K6&lt;=Assumptions!$L$5+Assumptions!$L$6),"Due within alert window",IF($R6="Non-Renewing","Confirm closeout","")))))))</f>
        <v/>
      </c>
    </row>
    <row r="7" ht="30" customHeight="1">
      <c r="A7" s="15" t="inlineStr">
        <is>
          <t>FICTION-AGR-003</t>
        </is>
      </c>
      <c r="B7" s="15" t="inlineStr">
        <is>
          <t>Cedar Pixel Fictional Cafe</t>
        </is>
      </c>
      <c r="C7" s="15" t="inlineStr">
        <is>
          <t>303 Fictional Way, Demo Harbor, ZZ 00003</t>
        </is>
      </c>
      <c r="D7" s="15" t="inlineStr">
        <is>
          <t>Cockroach sightings</t>
        </is>
      </c>
      <c r="E7" s="15" t="inlineStr">
        <is>
          <t>Routine inspection and service</t>
        </is>
      </c>
      <c r="F7" s="15" t="inlineStr">
        <is>
          <t>Every Other Month</t>
        </is>
      </c>
      <c r="G7" s="15" t="inlineStr">
        <is>
          <t>Morgan Fiction</t>
        </is>
      </c>
      <c r="H7" s="15" t="inlineStr">
        <is>
          <t>Demo Product Gamma (fictional)</t>
        </is>
      </c>
      <c r="I7" s="16" t="inlineStr">
        <is>
          <t>Fiction Route C</t>
        </is>
      </c>
      <c r="J7" s="17" t="n">
        <v>46082</v>
      </c>
      <c r="K7" s="17" t="n">
        <v>46447</v>
      </c>
      <c r="L7" s="18" t="n">
        <v>0.75</v>
      </c>
      <c r="M7" s="16" t="inlineStr">
        <is>
          <t>gallons</t>
        </is>
      </c>
      <c r="N7" s="18" t="n">
        <v>2.5</v>
      </c>
      <c r="O7" s="19" t="n">
        <v>320</v>
      </c>
      <c r="P7" s="16" t="inlineStr">
        <is>
          <t>Monthly</t>
        </is>
      </c>
      <c r="Q7" s="15" t="inlineStr">
        <is>
          <t>Keep the fictional food preparation area available for inspection</t>
        </is>
      </c>
      <c r="R7" s="16" t="inlineStr">
        <is>
          <t>Active</t>
        </is>
      </c>
      <c r="S7" s="20">
        <f>IF(OR($A7="",$F7=""),"",IFERROR(VLOOKUP($F7,Assumptions!$A$5:$B$10,2,FALSE),""))</f>
        <v/>
      </c>
      <c r="T7" s="12">
        <f>IF(OR($A7="",$O7="",$P7=""),"",IFERROR($O7*IF($P7="Per Visit",$S7,VLOOKUP($P7,Assumptions!$D$5:$E$7,2,FALSE)),""))</f>
        <v/>
      </c>
      <c r="U7" s="10">
        <f>IF(OR($A7="",$K7="",Assumptions!$L$5=""),"",$K7-Assumptions!$L$5)</f>
        <v/>
      </c>
      <c r="V7" s="21">
        <f>IF(OR($A7="",$R7="",Assumptions!$L$5=""),"",IF(OR($J7="",$K7=""),"",IF($K7&lt;$J7,"Renewal before start - review",IF($R7="Ended","",IF($K7&lt;Assumptions!$L$5,"Past renewal date - review",IF(AND($R7="Active",$K7&lt;=Assumptions!$L$5+Assumptions!$L$6),"Due within alert window",IF($R7="Non-Renewing","Confirm closeout","")))))))</f>
        <v/>
      </c>
    </row>
    <row r="8" ht="30" customHeight="1">
      <c r="A8" s="15" t="inlineStr">
        <is>
          <t>FICTION-AGR-004</t>
        </is>
      </c>
      <c r="B8" s="15" t="inlineStr">
        <is>
          <t>North Star Placeholder Storage</t>
        </is>
      </c>
      <c r="C8" s="15" t="inlineStr">
        <is>
          <t>404 Make-Believe Road, Exampleton, ZZ 00004</t>
        </is>
      </c>
      <c r="D8" s="15" t="inlineStr">
        <is>
          <t>Stored product insects</t>
        </is>
      </c>
      <c r="E8" s="15" t="inlineStr">
        <is>
          <t>Inspection and monitoring service</t>
        </is>
      </c>
      <c r="F8" s="15" t="inlineStr">
        <is>
          <t>Monthly</t>
        </is>
      </c>
      <c r="G8" s="15" t="inlineStr">
        <is>
          <t>Riley Sample</t>
        </is>
      </c>
      <c r="H8" s="15" t="inlineStr">
        <is>
          <t>Demo Product Delta (fictional)</t>
        </is>
      </c>
      <c r="I8" s="16" t="inlineStr">
        <is>
          <t>Fiction Route D</t>
        </is>
      </c>
      <c r="J8" s="17" t="n">
        <v>46296</v>
      </c>
      <c r="K8" s="17" t="n">
        <v>46661</v>
      </c>
      <c r="L8" s="18" t="n">
        <v>3</v>
      </c>
      <c r="M8" s="16" t="inlineStr">
        <is>
          <t>pounds</t>
        </is>
      </c>
      <c r="N8" s="18" t="n">
        <v>3</v>
      </c>
      <c r="O8" s="19" t="n">
        <v>2400</v>
      </c>
      <c r="P8" s="16" t="inlineStr">
        <is>
          <t>Annual</t>
        </is>
      </c>
      <c r="Q8" s="15" t="inlineStr">
        <is>
          <t>Identify listed storage areas before the first scheduled visit</t>
        </is>
      </c>
      <c r="R8" s="16" t="inlineStr">
        <is>
          <t>Pending Review</t>
        </is>
      </c>
      <c r="S8" s="13">
        <f>IF(OR($A8="",$F8=""),"",IFERROR(VLOOKUP($F8,Assumptions!$A$5:$B$10,2,FALSE),""))</f>
        <v/>
      </c>
      <c r="T8" s="22">
        <f>IF(OR($A8="",$O8="",$P8=""),"",IFERROR($O8*IF($P8="Per Visit",$S8,VLOOKUP($P8,Assumptions!$D$5:$E$7,2,FALSE)),""))</f>
        <v/>
      </c>
      <c r="U8" s="8">
        <f>IF(OR($A8="",$K8="",Assumptions!$L$5=""),"",$K8-Assumptions!$L$5)</f>
        <v/>
      </c>
      <c r="V8" s="23">
        <f>IF(OR($A8="",$R8="",Assumptions!$L$5=""),"",IF(OR($J8="",$K8=""),"",IF($K8&lt;$J8,"Renewal before start - review",IF($R8="Ended","",IF($K8&lt;Assumptions!$L$5,"Past renewal date - review",IF(AND($R8="Active",$K8&lt;=Assumptions!$L$5+Assumptions!$L$6),"Due within alert window",IF($R8="Non-Renewing","Confirm closeout","")))))))</f>
        <v/>
      </c>
    </row>
    <row r="9" ht="30" customHeight="1">
      <c r="A9" s="15" t="inlineStr">
        <is>
          <t>FICTION-AGR-005</t>
        </is>
      </c>
      <c r="B9" s="15" t="inlineStr">
        <is>
          <t>Sunset Marble Fictional Apartments</t>
        </is>
      </c>
      <c r="C9" s="15" t="inlineStr">
        <is>
          <t>505 Imaginary Court, Placeholder Bay, ZZ 00005</t>
        </is>
      </c>
      <c r="D9" s="15" t="inlineStr">
        <is>
          <t>General crawling insects</t>
        </is>
      </c>
      <c r="E9" s="15" t="inlineStr">
        <is>
          <t>Common-area inspection and service</t>
        </is>
      </c>
      <c r="F9" s="15" t="inlineStr">
        <is>
          <t>Monthly</t>
        </is>
      </c>
      <c r="G9" s="15" t="inlineStr">
        <is>
          <t>Avery Example</t>
        </is>
      </c>
      <c r="H9" s="15" t="inlineStr">
        <is>
          <t>Demo Product Epsilon (fictional)</t>
        </is>
      </c>
      <c r="I9" s="16" t="inlineStr">
        <is>
          <t>Fiction Route A</t>
        </is>
      </c>
      <c r="J9" s="17" t="n">
        <v>46006</v>
      </c>
      <c r="K9" s="17" t="n">
        <v>46371</v>
      </c>
      <c r="L9" s="18" t="n">
        <v>10</v>
      </c>
      <c r="M9" s="16" t="inlineStr">
        <is>
          <t>ounces</t>
        </is>
      </c>
      <c r="N9" s="18" t="n">
        <v>4</v>
      </c>
      <c r="O9" s="19" t="n">
        <v>210</v>
      </c>
      <c r="P9" s="16" t="inlineStr">
        <is>
          <t>Monthly</t>
        </is>
      </c>
      <c r="Q9" s="15" t="inlineStr">
        <is>
          <t>Coordinate access to listed common areas</t>
        </is>
      </c>
      <c r="R9" s="16" t="inlineStr">
        <is>
          <t>On Hold</t>
        </is>
      </c>
      <c r="S9" s="20">
        <f>IF(OR($A9="",$F9=""),"",IFERROR(VLOOKUP($F9,Assumptions!$A$5:$B$10,2,FALSE),""))</f>
        <v/>
      </c>
      <c r="T9" s="12">
        <f>IF(OR($A9="",$O9="",$P9=""),"",IFERROR($O9*IF($P9="Per Visit",$S9,VLOOKUP($P9,Assumptions!$D$5:$E$7,2,FALSE)),""))</f>
        <v/>
      </c>
      <c r="U9" s="10">
        <f>IF(OR($A9="",$K9="",Assumptions!$L$5=""),"",$K9-Assumptions!$L$5)</f>
        <v/>
      </c>
      <c r="V9" s="21">
        <f>IF(OR($A9="",$R9="",Assumptions!$L$5=""),"",IF(OR($J9="",$K9=""),"",IF($K9&lt;$J9,"Renewal before start - review",IF($R9="Ended","",IF($K9&lt;Assumptions!$L$5,"Past renewal date - review",IF(AND($R9="Active",$K9&lt;=Assumptions!$L$5+Assumptions!$L$6),"Due within alert window",IF($R9="Non-Renewing","Confirm closeout","")))))))</f>
        <v/>
      </c>
    </row>
    <row r="10" ht="30" customHeight="1">
      <c r="A10" s="15" t="inlineStr">
        <is>
          <t>FICTION-AGR-006</t>
        </is>
      </c>
      <c r="B10" s="15" t="inlineStr">
        <is>
          <t>Cloud Harbor Example Clinic</t>
        </is>
      </c>
      <c r="C10" s="15" t="inlineStr">
        <is>
          <t>606 Fictional Circle, Sample City, ZZ 00006</t>
        </is>
      </c>
      <c r="D10" s="15" t="inlineStr">
        <is>
          <t>Flying insect activity</t>
        </is>
      </c>
      <c r="E10" s="15" t="inlineStr">
        <is>
          <t>Exterior inspection and monitoring</t>
        </is>
      </c>
      <c r="F10" s="15" t="inlineStr">
        <is>
          <t>Quarterly</t>
        </is>
      </c>
      <c r="G10" s="15" t="inlineStr">
        <is>
          <t>Jordan Placeholder</t>
        </is>
      </c>
      <c r="H10" s="15" t="inlineStr">
        <is>
          <t>Demo Product Zeta (fictional)</t>
        </is>
      </c>
      <c r="I10" s="16" t="inlineStr">
        <is>
          <t>Fiction Route B</t>
        </is>
      </c>
      <c r="J10" s="17" t="n">
        <v>45920</v>
      </c>
      <c r="K10" s="17" t="n">
        <v>46285</v>
      </c>
      <c r="L10" s="18" t="n">
        <v>1</v>
      </c>
      <c r="M10" s="16" t="inlineStr">
        <is>
          <t>gallons</t>
        </is>
      </c>
      <c r="N10" s="18" t="n">
        <v>1.25</v>
      </c>
      <c r="O10" s="19" t="n">
        <v>175</v>
      </c>
      <c r="P10" s="16" t="inlineStr">
        <is>
          <t>Per Visit</t>
        </is>
      </c>
      <c r="Q10" s="15" t="inlineStr">
        <is>
          <t>Confirm the fictional exterior access window</t>
        </is>
      </c>
      <c r="R10" s="16" t="inlineStr">
        <is>
          <t>Non-Renewing</t>
        </is>
      </c>
      <c r="S10" s="13">
        <f>IF(OR($A10="",$F10=""),"",IFERROR(VLOOKUP($F10,Assumptions!$A$5:$B$10,2,FALSE),""))</f>
        <v/>
      </c>
      <c r="T10" s="22">
        <f>IF(OR($A10="",$O10="",$P10=""),"",IFERROR($O10*IF($P10="Per Visit",$S10,VLOOKUP($P10,Assumptions!$D$5:$E$7,2,FALSE)),""))</f>
        <v/>
      </c>
      <c r="U10" s="8">
        <f>IF(OR($A10="",$K10="",Assumptions!$L$5=""),"",$K10-Assumptions!$L$5)</f>
        <v/>
      </c>
      <c r="V10" s="23">
        <f>IF(OR($A10="",$R10="",Assumptions!$L$5=""),"",IF(OR($J10="",$K10=""),"",IF($K10&lt;$J10,"Renewal before start - review",IF($R10="Ended","",IF($K10&lt;Assumptions!$L$5,"Past renewal date - review",IF(AND($R10="Active",$K10&lt;=Assumptions!$L$5+Assumptions!$L$6),"Due within alert window",IF($R10="Non-Renewing","Confirm closeout","")))))))</f>
        <v/>
      </c>
    </row>
    <row r="11" ht="30" customHeight="1">
      <c r="A11" s="15" t="inlineStr">
        <is>
          <t>FICTION-AGR-007</t>
        </is>
      </c>
      <c r="B11" s="15" t="inlineStr">
        <is>
          <t>Maple Gear Fictional Workshop</t>
        </is>
      </c>
      <c r="C11" s="15" t="inlineStr">
        <is>
          <t>707 Pretend Lane, Demo Harbor, ZZ 00007</t>
        </is>
      </c>
      <c r="D11" s="15" t="inlineStr">
        <is>
          <t>Occasional invaders</t>
        </is>
      </c>
      <c r="E11" s="15" t="inlineStr">
        <is>
          <t>Annual inspection service</t>
        </is>
      </c>
      <c r="F11" s="15" t="inlineStr">
        <is>
          <t>Annual</t>
        </is>
      </c>
      <c r="G11" s="15" t="inlineStr">
        <is>
          <t>Morgan Fiction</t>
        </is>
      </c>
      <c r="H11" s="15" t="inlineStr">
        <is>
          <t>No product listed (fictional)</t>
        </is>
      </c>
      <c r="I11" s="16" t="inlineStr">
        <is>
          <t>Fiction Route C</t>
        </is>
      </c>
      <c r="J11" s="17" t="n">
        <v>45870</v>
      </c>
      <c r="K11" s="17" t="n">
        <v>46265</v>
      </c>
      <c r="L11" s="18" t="n">
        <v>0</v>
      </c>
      <c r="M11" s="16" t="inlineStr">
        <is>
          <t>ounces</t>
        </is>
      </c>
      <c r="N11" s="18" t="n">
        <v>0.5</v>
      </c>
      <c r="O11" s="19" t="n">
        <v>95</v>
      </c>
      <c r="P11" s="16" t="inlineStr">
        <is>
          <t>Per Visit</t>
        </is>
      </c>
      <c r="Q11" s="15" t="inlineStr">
        <is>
          <t>Provide access to the listed workshop</t>
        </is>
      </c>
      <c r="R11" s="16" t="inlineStr">
        <is>
          <t>Ended</t>
        </is>
      </c>
      <c r="S11" s="20">
        <f>IF(OR($A11="",$F11=""),"",IFERROR(VLOOKUP($F11,Assumptions!$A$5:$B$10,2,FALSE),""))</f>
        <v/>
      </c>
      <c r="T11" s="12">
        <f>IF(OR($A11="",$O11="",$P11=""),"",IFERROR($O11*IF($P11="Per Visit",$S11,VLOOKUP($P11,Assumptions!$D$5:$E$7,2,FALSE)),""))</f>
        <v/>
      </c>
      <c r="U11" s="10">
        <f>IF(OR($A11="",$K11="",Assumptions!$L$5=""),"",$K11-Assumptions!$L$5)</f>
        <v/>
      </c>
      <c r="V11" s="21">
        <f>IF(OR($A11="",$R11="",Assumptions!$L$5=""),"",IF(OR($J11="",$K11=""),"",IF($K11&lt;$J11,"Renewal before start - review",IF($R11="Ended","",IF($K11&lt;Assumptions!$L$5,"Past renewal date - review",IF(AND($R11="Active",$K11&lt;=Assumptions!$L$5+Assumptions!$L$6),"Due within alert window",IF($R11="Non-Renewing","Confirm closeout","")))))))</f>
        <v/>
      </c>
    </row>
    <row r="12" ht="30" customHeight="1">
      <c r="A12" s="15" t="inlineStr">
        <is>
          <t>FICTION-AGR-008</t>
        </is>
      </c>
      <c r="B12" s="15" t="inlineStr">
        <is>
          <t>Silver Acorn Example Library</t>
        </is>
      </c>
      <c r="C12" s="15" t="inlineStr">
        <is>
          <t>808 Imaginary Terrace, Exampleton, ZZ 00008</t>
        </is>
      </c>
      <c r="D12" s="15" t="inlineStr">
        <is>
          <t>Booklice observations</t>
        </is>
      </c>
      <c r="E12" s="15" t="inlineStr">
        <is>
          <t>Inspection and monitoring service</t>
        </is>
      </c>
      <c r="F12" s="15" t="inlineStr">
        <is>
          <t>Monthly</t>
        </is>
      </c>
      <c r="G12" s="15" t="inlineStr">
        <is>
          <t>Riley Sample</t>
        </is>
      </c>
      <c r="H12" s="15" t="inlineStr">
        <is>
          <t>Demo Product Eta (fictional)</t>
        </is>
      </c>
      <c r="I12" s="16" t="inlineStr">
        <is>
          <t>Fiction Route D</t>
        </is>
      </c>
      <c r="J12" s="17" t="n">
        <v>45900</v>
      </c>
      <c r="K12" s="17" t="n">
        <v>46265</v>
      </c>
      <c r="L12" s="18" t="n">
        <v>4</v>
      </c>
      <c r="M12" s="16" t="inlineStr">
        <is>
          <t>ounces</t>
        </is>
      </c>
      <c r="N12" s="18" t="n">
        <v>1</v>
      </c>
      <c r="O12" s="19" t="n">
        <v>150</v>
      </c>
      <c r="P12" s="16" t="inlineStr">
        <is>
          <t>Per Visit</t>
        </is>
      </c>
      <c r="Q12" s="15" t="inlineStr">
        <is>
          <t>Keep listed shelving aisles available for inspection</t>
        </is>
      </c>
      <c r="R12" s="16" t="inlineStr">
        <is>
          <t>Active</t>
        </is>
      </c>
      <c r="S12" s="13">
        <f>IF(OR($A12="",$F12=""),"",IFERROR(VLOOKUP($F12,Assumptions!$A$5:$B$10,2,FALSE),""))</f>
        <v/>
      </c>
      <c r="T12" s="22">
        <f>IF(OR($A12="",$O12="",$P12=""),"",IFERROR($O12*IF($P12="Per Visit",$S12,VLOOKUP($P12,Assumptions!$D$5:$E$7,2,FALSE)),""))</f>
        <v/>
      </c>
      <c r="U12" s="8">
        <f>IF(OR($A12="",$K12="",Assumptions!$L$5=""),"",$K12-Assumptions!$L$5)</f>
        <v/>
      </c>
      <c r="V12" s="23">
        <f>IF(OR($A12="",$R12="",Assumptions!$L$5=""),"",IF(OR($J12="",$K12=""),"",IF($K12&lt;$J12,"Renewal before start - review",IF($R12="Ended","",IF($K12&lt;Assumptions!$L$5,"Past renewal date - review",IF(AND($R12="Active",$K12&lt;=Assumptions!$L$5+Assumptions!$L$6),"Due within alert window",IF($R12="Non-Renewing","Confirm closeout","")))))))</f>
        <v/>
      </c>
    </row>
    <row r="13" ht="30" customHeight="1">
      <c r="A13" s="15" t="inlineStr">
        <is>
          <t>FICTION-AGR-009</t>
        </is>
      </c>
      <c r="B13" s="15" t="inlineStr">
        <is>
          <t>Bright Finch Fictional Bakery</t>
        </is>
      </c>
      <c r="C13" s="15" t="inlineStr">
        <is>
          <t>909 Make-Believe Street, Placeholder Bay, ZZ 00009</t>
        </is>
      </c>
      <c r="D13" s="15" t="inlineStr">
        <is>
          <t>Stored product insect signs</t>
        </is>
      </c>
      <c r="E13" s="15" t="inlineStr">
        <is>
          <t>Inspection and monitoring service</t>
        </is>
      </c>
      <c r="F13" s="15" t="inlineStr">
        <is>
          <t>Semiannual</t>
        </is>
      </c>
      <c r="G13" s="15" t="inlineStr">
        <is>
          <t>Avery Example</t>
        </is>
      </c>
      <c r="H13" s="15" t="inlineStr">
        <is>
          <t>Demo Product Theta (fictional)</t>
        </is>
      </c>
      <c r="I13" s="16" t="inlineStr">
        <is>
          <t>Fiction Route A</t>
        </is>
      </c>
      <c r="J13" s="17" t="n">
        <v>46053</v>
      </c>
      <c r="K13" s="17" t="n">
        <v>46418</v>
      </c>
      <c r="L13" s="18" t="n">
        <v>1.5</v>
      </c>
      <c r="M13" s="16" t="inlineStr">
        <is>
          <t>pounds</t>
        </is>
      </c>
      <c r="N13" s="18" t="n">
        <v>3.5</v>
      </c>
      <c r="O13" s="19" t="n">
        <v>1250</v>
      </c>
      <c r="P13" s="16" t="inlineStr">
        <is>
          <t>Annual</t>
        </is>
      </c>
      <c r="Q13" s="15" t="inlineStr">
        <is>
          <t>Identify listed storage rooms for scheduled inspection</t>
        </is>
      </c>
      <c r="R13" s="16" t="inlineStr">
        <is>
          <t>Active</t>
        </is>
      </c>
      <c r="S13" s="20">
        <f>IF(OR($A13="",$F13=""),"",IFERROR(VLOOKUP($F13,Assumptions!$A$5:$B$10,2,FALSE),""))</f>
        <v/>
      </c>
      <c r="T13" s="12">
        <f>IF(OR($A13="",$O13="",$P13=""),"",IFERROR($O13*IF($P13="Per Visit",$S13,VLOOKUP($P13,Assumptions!$D$5:$E$7,2,FALSE)),""))</f>
        <v/>
      </c>
      <c r="U13" s="10">
        <f>IF(OR($A13="",$K13="",Assumptions!$L$5=""),"",$K13-Assumptions!$L$5)</f>
        <v/>
      </c>
      <c r="V13" s="21">
        <f>IF(OR($A13="",$R13="",Assumptions!$L$5=""),"",IF(OR($J13="",$K13=""),"",IF($K13&lt;$J13,"Renewal before start - review",IF($R13="Ended","",IF($K13&lt;Assumptions!$L$5,"Past renewal date - review",IF(AND($R13="Active",$K13&lt;=Assumptions!$L$5+Assumptions!$L$6),"Due within alert window",IF($R13="Non-Renewing","Confirm closeout","")))))))</f>
        <v/>
      </c>
    </row>
    <row r="14" ht="30" customHeight="1">
      <c r="A14" s="15" t="inlineStr">
        <is>
          <t>FICTION-AGR-010</t>
        </is>
      </c>
      <c r="B14" s="15" t="inlineStr">
        <is>
          <t>Juniper Box Placeholder Hotel</t>
        </is>
      </c>
      <c r="C14" s="15" t="inlineStr">
        <is>
          <t>010 Fictional Boulevard, Sample City, ZZ 00010</t>
        </is>
      </c>
      <c r="D14" s="15" t="inlineStr">
        <is>
          <t>Stinging insect observations</t>
        </is>
      </c>
      <c r="E14" s="15" t="inlineStr">
        <is>
          <t>Exterior inspection service</t>
        </is>
      </c>
      <c r="F14" s="15" t="inlineStr">
        <is>
          <t>Annual</t>
        </is>
      </c>
      <c r="G14" s="15" t="inlineStr">
        <is>
          <t>Jordan Placeholder</t>
        </is>
      </c>
      <c r="H14" s="15" t="inlineStr">
        <is>
          <t>Demo Product Iota (fictional)</t>
        </is>
      </c>
      <c r="I14" s="16" t="inlineStr">
        <is>
          <t>Fiction Route B</t>
        </is>
      </c>
      <c r="J14" s="17" t="n">
        <v>45945</v>
      </c>
      <c r="K14" s="17" t="n">
        <v>46310</v>
      </c>
      <c r="L14" s="18" t="n">
        <v>0.5</v>
      </c>
      <c r="M14" s="16" t="inlineStr">
        <is>
          <t>gallons</t>
        </is>
      </c>
      <c r="N14" s="18" t="n">
        <v>2</v>
      </c>
      <c r="O14" s="19" t="n">
        <v>480</v>
      </c>
      <c r="P14" s="16" t="inlineStr">
        <is>
          <t>Per Visit</t>
        </is>
      </c>
      <c r="Q14" s="15" t="inlineStr">
        <is>
          <t>Confirm access to the listed exterior areas</t>
        </is>
      </c>
      <c r="R14" s="16" t="inlineStr">
        <is>
          <t>Active</t>
        </is>
      </c>
      <c r="S14" s="13">
        <f>IF(OR($A14="",$F14=""),"",IFERROR(VLOOKUP($F14,Assumptions!$A$5:$B$10,2,FALSE),""))</f>
        <v/>
      </c>
      <c r="T14" s="22">
        <f>IF(OR($A14="",$O14="",$P14=""),"",IFERROR($O14*IF($P14="Per Visit",$S14,VLOOKUP($P14,Assumptions!$D$5:$E$7,2,FALSE)),""))</f>
        <v/>
      </c>
      <c r="U14" s="8">
        <f>IF(OR($A14="",$K14="",Assumptions!$L$5=""),"",$K14-Assumptions!$L$5)</f>
        <v/>
      </c>
      <c r="V14" s="23">
        <f>IF(OR($A14="",$R14="",Assumptions!$L$5=""),"",IF(OR($J14="",$K14=""),"",IF($K14&lt;$J14,"Renewal before start - review",IF($R14="Ended","",IF($K14&lt;Assumptions!$L$5,"Past renewal date - review",IF(AND($R14="Active",$K14&lt;=Assumptions!$L$5+Assumptions!$L$6),"Due within alert window",IF($R14="Non-Renewing","Confirm closeout","")))))))</f>
        <v/>
      </c>
    </row>
    <row r="15" ht="21" customHeight="1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6" t="n"/>
      <c r="J15" s="17" t="n"/>
      <c r="K15" s="17" t="n"/>
      <c r="L15" s="18" t="n"/>
      <c r="M15" s="16" t="n"/>
      <c r="N15" s="18" t="n"/>
      <c r="O15" s="19" t="n"/>
      <c r="P15" s="16" t="n"/>
      <c r="Q15" s="15" t="n"/>
      <c r="R15" s="16" t="n"/>
      <c r="S15" s="20">
        <f>IF(OR($A15="",$F15=""),"",IFERROR(VLOOKUP($F15,Assumptions!$A$5:$B$10,2,FALSE),""))</f>
        <v/>
      </c>
      <c r="T15" s="12">
        <f>IF(OR($A15="",$O15="",$P15=""),"",IFERROR($O15*IF($P15="Per Visit",$S15,VLOOKUP($P15,Assumptions!$D$5:$E$7,2,FALSE)),""))</f>
        <v/>
      </c>
      <c r="U15" s="10">
        <f>IF(OR($A15="",$K15="",Assumptions!$L$5=""),"",$K15-Assumptions!$L$5)</f>
        <v/>
      </c>
      <c r="V15" s="21">
        <f>IF(OR($A15="",$R15="",Assumptions!$L$5=""),"",IF(OR($J15="",$K15=""),"",IF($K15&lt;$J15,"Renewal before start - review",IF($R15="Ended","",IF($K15&lt;Assumptions!$L$5,"Past renewal date - review",IF(AND($R15="Active",$K15&lt;=Assumptions!$L$5+Assumptions!$L$6),"Due within alert window",IF($R15="Non-Renewing","Confirm closeout","")))))))</f>
        <v/>
      </c>
    </row>
    <row r="16" ht="21" customHeight="1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6" t="n"/>
      <c r="J16" s="17" t="n"/>
      <c r="K16" s="17" t="n"/>
      <c r="L16" s="18" t="n"/>
      <c r="M16" s="16" t="n"/>
      <c r="N16" s="18" t="n"/>
      <c r="O16" s="19" t="n"/>
      <c r="P16" s="16" t="n"/>
      <c r="Q16" s="15" t="n"/>
      <c r="R16" s="16" t="n"/>
      <c r="S16" s="13">
        <f>IF(OR($A16="",$F16=""),"",IFERROR(VLOOKUP($F16,Assumptions!$A$5:$B$10,2,FALSE),""))</f>
        <v/>
      </c>
      <c r="T16" s="22">
        <f>IF(OR($A16="",$O16="",$P16=""),"",IFERROR($O16*IF($P16="Per Visit",$S16,VLOOKUP($P16,Assumptions!$D$5:$E$7,2,FALSE)),""))</f>
        <v/>
      </c>
      <c r="U16" s="8">
        <f>IF(OR($A16="",$K16="",Assumptions!$L$5=""),"",$K16-Assumptions!$L$5)</f>
        <v/>
      </c>
      <c r="V16" s="23">
        <f>IF(OR($A16="",$R16="",Assumptions!$L$5=""),"",IF(OR($J16="",$K16=""),"",IF($K16&lt;$J16,"Renewal before start - review",IF($R16="Ended","",IF($K16&lt;Assumptions!$L$5,"Past renewal date - review",IF(AND($R16="Active",$K16&lt;=Assumptions!$L$5+Assumptions!$L$6),"Due within alert window",IF($R16="Non-Renewing","Confirm closeout","")))))))</f>
        <v/>
      </c>
    </row>
    <row r="17" ht="21" customHeight="1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6" t="n"/>
      <c r="J17" s="17" t="n"/>
      <c r="K17" s="17" t="n"/>
      <c r="L17" s="18" t="n"/>
      <c r="M17" s="16" t="n"/>
      <c r="N17" s="18" t="n"/>
      <c r="O17" s="19" t="n"/>
      <c r="P17" s="16" t="n"/>
      <c r="Q17" s="15" t="n"/>
      <c r="R17" s="16" t="n"/>
      <c r="S17" s="20">
        <f>IF(OR($A17="",$F17=""),"",IFERROR(VLOOKUP($F17,Assumptions!$A$5:$B$10,2,FALSE),""))</f>
        <v/>
      </c>
      <c r="T17" s="12">
        <f>IF(OR($A17="",$O17="",$P17=""),"",IFERROR($O17*IF($P17="Per Visit",$S17,VLOOKUP($P17,Assumptions!$D$5:$E$7,2,FALSE)),""))</f>
        <v/>
      </c>
      <c r="U17" s="10">
        <f>IF(OR($A17="",$K17="",Assumptions!$L$5=""),"",$K17-Assumptions!$L$5)</f>
        <v/>
      </c>
      <c r="V17" s="21">
        <f>IF(OR($A17="",$R17="",Assumptions!$L$5=""),"",IF(OR($J17="",$K17=""),"",IF($K17&lt;$J17,"Renewal before start - review",IF($R17="Ended","",IF($K17&lt;Assumptions!$L$5,"Past renewal date - review",IF(AND($R17="Active",$K17&lt;=Assumptions!$L$5+Assumptions!$L$6),"Due within alert window",IF($R17="Non-Renewing","Confirm closeout","")))))))</f>
        <v/>
      </c>
    </row>
    <row r="18" ht="21" customHeight="1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6" t="n"/>
      <c r="J18" s="17" t="n"/>
      <c r="K18" s="17" t="n"/>
      <c r="L18" s="18" t="n"/>
      <c r="M18" s="16" t="n"/>
      <c r="N18" s="18" t="n"/>
      <c r="O18" s="19" t="n"/>
      <c r="P18" s="16" t="n"/>
      <c r="Q18" s="15" t="n"/>
      <c r="R18" s="16" t="n"/>
      <c r="S18" s="13">
        <f>IF(OR($A18="",$F18=""),"",IFERROR(VLOOKUP($F18,Assumptions!$A$5:$B$10,2,FALSE),""))</f>
        <v/>
      </c>
      <c r="T18" s="22">
        <f>IF(OR($A18="",$O18="",$P18=""),"",IFERROR($O18*IF($P18="Per Visit",$S18,VLOOKUP($P18,Assumptions!$D$5:$E$7,2,FALSE)),""))</f>
        <v/>
      </c>
      <c r="U18" s="8">
        <f>IF(OR($A18="",$K18="",Assumptions!$L$5=""),"",$K18-Assumptions!$L$5)</f>
        <v/>
      </c>
      <c r="V18" s="23">
        <f>IF(OR($A18="",$R18="",Assumptions!$L$5=""),"",IF(OR($J18="",$K18=""),"",IF($K18&lt;$J18,"Renewal before start - review",IF($R18="Ended","",IF($K18&lt;Assumptions!$L$5,"Past renewal date - review",IF(AND($R18="Active",$K18&lt;=Assumptions!$L$5+Assumptions!$L$6),"Due within alert window",IF($R18="Non-Renewing","Confirm closeout","")))))))</f>
        <v/>
      </c>
    </row>
    <row r="19" ht="21" customHeight="1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6" t="n"/>
      <c r="J19" s="17" t="n"/>
      <c r="K19" s="17" t="n"/>
      <c r="L19" s="18" t="n"/>
      <c r="M19" s="16" t="n"/>
      <c r="N19" s="18" t="n"/>
      <c r="O19" s="19" t="n"/>
      <c r="P19" s="16" t="n"/>
      <c r="Q19" s="15" t="n"/>
      <c r="R19" s="16" t="n"/>
      <c r="S19" s="20">
        <f>IF(OR($A19="",$F19=""),"",IFERROR(VLOOKUP($F19,Assumptions!$A$5:$B$10,2,FALSE),""))</f>
        <v/>
      </c>
      <c r="T19" s="12">
        <f>IF(OR($A19="",$O19="",$P19=""),"",IFERROR($O19*IF($P19="Per Visit",$S19,VLOOKUP($P19,Assumptions!$D$5:$E$7,2,FALSE)),""))</f>
        <v/>
      </c>
      <c r="U19" s="10">
        <f>IF(OR($A19="",$K19="",Assumptions!$L$5=""),"",$K19-Assumptions!$L$5)</f>
        <v/>
      </c>
      <c r="V19" s="21">
        <f>IF(OR($A19="",$R19="",Assumptions!$L$5=""),"",IF(OR($J19="",$K19=""),"",IF($K19&lt;$J19,"Renewal before start - review",IF($R19="Ended","",IF($K19&lt;Assumptions!$L$5,"Past renewal date - review",IF(AND($R19="Active",$K19&lt;=Assumptions!$L$5+Assumptions!$L$6),"Due within alert window",IF($R19="Non-Renewing","Confirm closeout","")))))))</f>
        <v/>
      </c>
    </row>
    <row r="20" ht="21" customHeight="1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6" t="n"/>
      <c r="J20" s="17" t="n"/>
      <c r="K20" s="17" t="n"/>
      <c r="L20" s="18" t="n"/>
      <c r="M20" s="16" t="n"/>
      <c r="N20" s="18" t="n"/>
      <c r="O20" s="19" t="n"/>
      <c r="P20" s="16" t="n"/>
      <c r="Q20" s="15" t="n"/>
      <c r="R20" s="16" t="n"/>
      <c r="S20" s="13">
        <f>IF(OR($A20="",$F20=""),"",IFERROR(VLOOKUP($F20,Assumptions!$A$5:$B$10,2,FALSE),""))</f>
        <v/>
      </c>
      <c r="T20" s="22">
        <f>IF(OR($A20="",$O20="",$P20=""),"",IFERROR($O20*IF($P20="Per Visit",$S20,VLOOKUP($P20,Assumptions!$D$5:$E$7,2,FALSE)),""))</f>
        <v/>
      </c>
      <c r="U20" s="8">
        <f>IF(OR($A20="",$K20="",Assumptions!$L$5=""),"",$K20-Assumptions!$L$5)</f>
        <v/>
      </c>
      <c r="V20" s="23">
        <f>IF(OR($A20="",$R20="",Assumptions!$L$5=""),"",IF(OR($J20="",$K20=""),"",IF($K20&lt;$J20,"Renewal before start - review",IF($R20="Ended","",IF($K20&lt;Assumptions!$L$5,"Past renewal date - review",IF(AND($R20="Active",$K20&lt;=Assumptions!$L$5+Assumptions!$L$6),"Due within alert window",IF($R20="Non-Renewing","Confirm closeout","")))))))</f>
        <v/>
      </c>
    </row>
    <row r="21" ht="21" customHeight="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6" t="n"/>
      <c r="J21" s="17" t="n"/>
      <c r="K21" s="17" t="n"/>
      <c r="L21" s="18" t="n"/>
      <c r="M21" s="16" t="n"/>
      <c r="N21" s="18" t="n"/>
      <c r="O21" s="19" t="n"/>
      <c r="P21" s="16" t="n"/>
      <c r="Q21" s="15" t="n"/>
      <c r="R21" s="16" t="n"/>
      <c r="S21" s="20">
        <f>IF(OR($A21="",$F21=""),"",IFERROR(VLOOKUP($F21,Assumptions!$A$5:$B$10,2,FALSE),""))</f>
        <v/>
      </c>
      <c r="T21" s="12">
        <f>IF(OR($A21="",$O21="",$P21=""),"",IFERROR($O21*IF($P21="Per Visit",$S21,VLOOKUP($P21,Assumptions!$D$5:$E$7,2,FALSE)),""))</f>
        <v/>
      </c>
      <c r="U21" s="10">
        <f>IF(OR($A21="",$K21="",Assumptions!$L$5=""),"",$K21-Assumptions!$L$5)</f>
        <v/>
      </c>
      <c r="V21" s="21">
        <f>IF(OR($A21="",$R21="",Assumptions!$L$5=""),"",IF(OR($J21="",$K21=""),"",IF($K21&lt;$J21,"Renewal before start - review",IF($R21="Ended","",IF($K21&lt;Assumptions!$L$5,"Past renewal date - review",IF(AND($R21="Active",$K21&lt;=Assumptions!$L$5+Assumptions!$L$6),"Due within alert window",IF($R21="Non-Renewing","Confirm closeout","")))))))</f>
        <v/>
      </c>
    </row>
    <row r="22" ht="21" customHeight="1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6" t="n"/>
      <c r="J22" s="17" t="n"/>
      <c r="K22" s="17" t="n"/>
      <c r="L22" s="18" t="n"/>
      <c r="M22" s="16" t="n"/>
      <c r="N22" s="18" t="n"/>
      <c r="O22" s="19" t="n"/>
      <c r="P22" s="16" t="n"/>
      <c r="Q22" s="15" t="n"/>
      <c r="R22" s="16" t="n"/>
      <c r="S22" s="13">
        <f>IF(OR($A22="",$F22=""),"",IFERROR(VLOOKUP($F22,Assumptions!$A$5:$B$10,2,FALSE),""))</f>
        <v/>
      </c>
      <c r="T22" s="22">
        <f>IF(OR($A22="",$O22="",$P22=""),"",IFERROR($O22*IF($P22="Per Visit",$S22,VLOOKUP($P22,Assumptions!$D$5:$E$7,2,FALSE)),""))</f>
        <v/>
      </c>
      <c r="U22" s="8">
        <f>IF(OR($A22="",$K22="",Assumptions!$L$5=""),"",$K22-Assumptions!$L$5)</f>
        <v/>
      </c>
      <c r="V22" s="23">
        <f>IF(OR($A22="",$R22="",Assumptions!$L$5=""),"",IF(OR($J22="",$K22=""),"",IF($K22&lt;$J22,"Renewal before start - review",IF($R22="Ended","",IF($K22&lt;Assumptions!$L$5,"Past renewal date - review",IF(AND($R22="Active",$K22&lt;=Assumptions!$L$5+Assumptions!$L$6),"Due within alert window",IF($R22="Non-Renewing","Confirm closeout","")))))))</f>
        <v/>
      </c>
    </row>
    <row r="23" ht="21" customHeight="1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6" t="n"/>
      <c r="J23" s="17" t="n"/>
      <c r="K23" s="17" t="n"/>
      <c r="L23" s="18" t="n"/>
      <c r="M23" s="16" t="n"/>
      <c r="N23" s="18" t="n"/>
      <c r="O23" s="19" t="n"/>
      <c r="P23" s="16" t="n"/>
      <c r="Q23" s="15" t="n"/>
      <c r="R23" s="16" t="n"/>
      <c r="S23" s="20">
        <f>IF(OR($A23="",$F23=""),"",IFERROR(VLOOKUP($F23,Assumptions!$A$5:$B$10,2,FALSE),""))</f>
        <v/>
      </c>
      <c r="T23" s="12">
        <f>IF(OR($A23="",$O23="",$P23=""),"",IFERROR($O23*IF($P23="Per Visit",$S23,VLOOKUP($P23,Assumptions!$D$5:$E$7,2,FALSE)),""))</f>
        <v/>
      </c>
      <c r="U23" s="10">
        <f>IF(OR($A23="",$K23="",Assumptions!$L$5=""),"",$K23-Assumptions!$L$5)</f>
        <v/>
      </c>
      <c r="V23" s="21">
        <f>IF(OR($A23="",$R23="",Assumptions!$L$5=""),"",IF(OR($J23="",$K23=""),"",IF($K23&lt;$J23,"Renewal before start - review",IF($R23="Ended","",IF($K23&lt;Assumptions!$L$5,"Past renewal date - review",IF(AND($R23="Active",$K23&lt;=Assumptions!$L$5+Assumptions!$L$6),"Due within alert window",IF($R23="Non-Renewing","Confirm closeout","")))))))</f>
        <v/>
      </c>
    </row>
    <row r="24" ht="21" customHeight="1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6" t="n"/>
      <c r="J24" s="17" t="n"/>
      <c r="K24" s="17" t="n"/>
      <c r="L24" s="18" t="n"/>
      <c r="M24" s="16" t="n"/>
      <c r="N24" s="18" t="n"/>
      <c r="O24" s="19" t="n"/>
      <c r="P24" s="16" t="n"/>
      <c r="Q24" s="15" t="n"/>
      <c r="R24" s="16" t="n"/>
      <c r="S24" s="13">
        <f>IF(OR($A24="",$F24=""),"",IFERROR(VLOOKUP($F24,Assumptions!$A$5:$B$10,2,FALSE),""))</f>
        <v/>
      </c>
      <c r="T24" s="22">
        <f>IF(OR($A24="",$O24="",$P24=""),"",IFERROR($O24*IF($P24="Per Visit",$S24,VLOOKUP($P24,Assumptions!$D$5:$E$7,2,FALSE)),""))</f>
        <v/>
      </c>
      <c r="U24" s="8">
        <f>IF(OR($A24="",$K24="",Assumptions!$L$5=""),"",$K24-Assumptions!$L$5)</f>
        <v/>
      </c>
      <c r="V24" s="23">
        <f>IF(OR($A24="",$R24="",Assumptions!$L$5=""),"",IF(OR($J24="",$K24=""),"",IF($K24&lt;$J24,"Renewal before start - review",IF($R24="Ended","",IF($K24&lt;Assumptions!$L$5,"Past renewal date - review",IF(AND($R24="Active",$K24&lt;=Assumptions!$L$5+Assumptions!$L$6),"Due within alert window",IF($R24="Non-Renewing","Confirm closeout","")))))))</f>
        <v/>
      </c>
    </row>
    <row r="25" ht="21" customHeight="1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6" t="n"/>
      <c r="J25" s="17" t="n"/>
      <c r="K25" s="17" t="n"/>
      <c r="L25" s="18" t="n"/>
      <c r="M25" s="16" t="n"/>
      <c r="N25" s="18" t="n"/>
      <c r="O25" s="19" t="n"/>
      <c r="P25" s="16" t="n"/>
      <c r="Q25" s="15" t="n"/>
      <c r="R25" s="16" t="n"/>
      <c r="S25" s="20">
        <f>IF(OR($A25="",$F25=""),"",IFERROR(VLOOKUP($F25,Assumptions!$A$5:$B$10,2,FALSE),""))</f>
        <v/>
      </c>
      <c r="T25" s="12">
        <f>IF(OR($A25="",$O25="",$P25=""),"",IFERROR($O25*IF($P25="Per Visit",$S25,VLOOKUP($P25,Assumptions!$D$5:$E$7,2,FALSE)),""))</f>
        <v/>
      </c>
      <c r="U25" s="10">
        <f>IF(OR($A25="",$K25="",Assumptions!$L$5=""),"",$K25-Assumptions!$L$5)</f>
        <v/>
      </c>
      <c r="V25" s="21">
        <f>IF(OR($A25="",$R25="",Assumptions!$L$5=""),"",IF(OR($J25="",$K25=""),"",IF($K25&lt;$J25,"Renewal before start - review",IF($R25="Ended","",IF($K25&lt;Assumptions!$L$5,"Past renewal date - review",IF(AND($R25="Active",$K25&lt;=Assumptions!$L$5+Assumptions!$L$6),"Due within alert window",IF($R25="Non-Renewing","Confirm closeout","")))))))</f>
        <v/>
      </c>
    </row>
    <row r="26" ht="21" customHeight="1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6" t="n"/>
      <c r="J26" s="17" t="n"/>
      <c r="K26" s="17" t="n"/>
      <c r="L26" s="18" t="n"/>
      <c r="M26" s="16" t="n"/>
      <c r="N26" s="18" t="n"/>
      <c r="O26" s="19" t="n"/>
      <c r="P26" s="16" t="n"/>
      <c r="Q26" s="15" t="n"/>
      <c r="R26" s="16" t="n"/>
      <c r="S26" s="13">
        <f>IF(OR($A26="",$F26=""),"",IFERROR(VLOOKUP($F26,Assumptions!$A$5:$B$10,2,FALSE),""))</f>
        <v/>
      </c>
      <c r="T26" s="22">
        <f>IF(OR($A26="",$O26="",$P26=""),"",IFERROR($O26*IF($P26="Per Visit",$S26,VLOOKUP($P26,Assumptions!$D$5:$E$7,2,FALSE)),""))</f>
        <v/>
      </c>
      <c r="U26" s="8">
        <f>IF(OR($A26="",$K26="",Assumptions!$L$5=""),"",$K26-Assumptions!$L$5)</f>
        <v/>
      </c>
      <c r="V26" s="23">
        <f>IF(OR($A26="",$R26="",Assumptions!$L$5=""),"",IF(OR($J26="",$K26=""),"",IF($K26&lt;$J26,"Renewal before start - review",IF($R26="Ended","",IF($K26&lt;Assumptions!$L$5,"Past renewal date - review",IF(AND($R26="Active",$K26&lt;=Assumptions!$L$5+Assumptions!$L$6),"Due within alert window",IF($R26="Non-Renewing","Confirm closeout","")))))))</f>
        <v/>
      </c>
    </row>
    <row r="27" ht="21" customHeight="1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6" t="n"/>
      <c r="J27" s="17" t="n"/>
      <c r="K27" s="17" t="n"/>
      <c r="L27" s="18" t="n"/>
      <c r="M27" s="16" t="n"/>
      <c r="N27" s="18" t="n"/>
      <c r="O27" s="19" t="n"/>
      <c r="P27" s="16" t="n"/>
      <c r="Q27" s="15" t="n"/>
      <c r="R27" s="16" t="n"/>
      <c r="S27" s="20">
        <f>IF(OR($A27="",$F27=""),"",IFERROR(VLOOKUP($F27,Assumptions!$A$5:$B$10,2,FALSE),""))</f>
        <v/>
      </c>
      <c r="T27" s="12">
        <f>IF(OR($A27="",$O27="",$P27=""),"",IFERROR($O27*IF($P27="Per Visit",$S27,VLOOKUP($P27,Assumptions!$D$5:$E$7,2,FALSE)),""))</f>
        <v/>
      </c>
      <c r="U27" s="10">
        <f>IF(OR($A27="",$K27="",Assumptions!$L$5=""),"",$K27-Assumptions!$L$5)</f>
        <v/>
      </c>
      <c r="V27" s="21">
        <f>IF(OR($A27="",$R27="",Assumptions!$L$5=""),"",IF(OR($J27="",$K27=""),"",IF($K27&lt;$J27,"Renewal before start - review",IF($R27="Ended","",IF($K27&lt;Assumptions!$L$5,"Past renewal date - review",IF(AND($R27="Active",$K27&lt;=Assumptions!$L$5+Assumptions!$L$6),"Due within alert window",IF($R27="Non-Renewing","Confirm closeout","")))))))</f>
        <v/>
      </c>
    </row>
    <row r="28" ht="21" customHeight="1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6" t="n"/>
      <c r="J28" s="17" t="n"/>
      <c r="K28" s="17" t="n"/>
      <c r="L28" s="18" t="n"/>
      <c r="M28" s="16" t="n"/>
      <c r="N28" s="18" t="n"/>
      <c r="O28" s="19" t="n"/>
      <c r="P28" s="16" t="n"/>
      <c r="Q28" s="15" t="n"/>
      <c r="R28" s="16" t="n"/>
      <c r="S28" s="13">
        <f>IF(OR($A28="",$F28=""),"",IFERROR(VLOOKUP($F28,Assumptions!$A$5:$B$10,2,FALSE),""))</f>
        <v/>
      </c>
      <c r="T28" s="22">
        <f>IF(OR($A28="",$O28="",$P28=""),"",IFERROR($O28*IF($P28="Per Visit",$S28,VLOOKUP($P28,Assumptions!$D$5:$E$7,2,FALSE)),""))</f>
        <v/>
      </c>
      <c r="U28" s="8">
        <f>IF(OR($A28="",$K28="",Assumptions!$L$5=""),"",$K28-Assumptions!$L$5)</f>
        <v/>
      </c>
      <c r="V28" s="23">
        <f>IF(OR($A28="",$R28="",Assumptions!$L$5=""),"",IF(OR($J28="",$K28=""),"",IF($K28&lt;$J28,"Renewal before start - review",IF($R28="Ended","",IF($K28&lt;Assumptions!$L$5,"Past renewal date - review",IF(AND($R28="Active",$K28&lt;=Assumptions!$L$5+Assumptions!$L$6),"Due within alert window",IF($R28="Non-Renewing","Confirm closeout","")))))))</f>
        <v/>
      </c>
    </row>
    <row r="29" ht="21" customHeight="1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6" t="n"/>
      <c r="J29" s="17" t="n"/>
      <c r="K29" s="17" t="n"/>
      <c r="L29" s="18" t="n"/>
      <c r="M29" s="16" t="n"/>
      <c r="N29" s="18" t="n"/>
      <c r="O29" s="19" t="n"/>
      <c r="P29" s="16" t="n"/>
      <c r="Q29" s="15" t="n"/>
      <c r="R29" s="16" t="n"/>
      <c r="S29" s="20">
        <f>IF(OR($A29="",$F29=""),"",IFERROR(VLOOKUP($F29,Assumptions!$A$5:$B$10,2,FALSE),""))</f>
        <v/>
      </c>
      <c r="T29" s="12">
        <f>IF(OR($A29="",$O29="",$P29=""),"",IFERROR($O29*IF($P29="Per Visit",$S29,VLOOKUP($P29,Assumptions!$D$5:$E$7,2,FALSE)),""))</f>
        <v/>
      </c>
      <c r="U29" s="10">
        <f>IF(OR($A29="",$K29="",Assumptions!$L$5=""),"",$K29-Assumptions!$L$5)</f>
        <v/>
      </c>
      <c r="V29" s="21">
        <f>IF(OR($A29="",$R29="",Assumptions!$L$5=""),"",IF(OR($J29="",$K29=""),"",IF($K29&lt;$J29,"Renewal before start - review",IF($R29="Ended","",IF($K29&lt;Assumptions!$L$5,"Past renewal date - review",IF(AND($R29="Active",$K29&lt;=Assumptions!$L$5+Assumptions!$L$6),"Due within alert window",IF($R29="Non-Renewing","Confirm closeout","")))))))</f>
        <v/>
      </c>
    </row>
    <row r="30" ht="21" customHeight="1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6" t="n"/>
      <c r="J30" s="17" t="n"/>
      <c r="K30" s="17" t="n"/>
      <c r="L30" s="18" t="n"/>
      <c r="M30" s="16" t="n"/>
      <c r="N30" s="18" t="n"/>
      <c r="O30" s="19" t="n"/>
      <c r="P30" s="16" t="n"/>
      <c r="Q30" s="15" t="n"/>
      <c r="R30" s="16" t="n"/>
      <c r="S30" s="13">
        <f>IF(OR($A30="",$F30=""),"",IFERROR(VLOOKUP($F30,Assumptions!$A$5:$B$10,2,FALSE),""))</f>
        <v/>
      </c>
      <c r="T30" s="22">
        <f>IF(OR($A30="",$O30="",$P30=""),"",IFERROR($O30*IF($P30="Per Visit",$S30,VLOOKUP($P30,Assumptions!$D$5:$E$7,2,FALSE)),""))</f>
        <v/>
      </c>
      <c r="U30" s="8">
        <f>IF(OR($A30="",$K30="",Assumptions!$L$5=""),"",$K30-Assumptions!$L$5)</f>
        <v/>
      </c>
      <c r="V30" s="23">
        <f>IF(OR($A30="",$R30="",Assumptions!$L$5=""),"",IF(OR($J30="",$K30=""),"",IF($K30&lt;$J30,"Renewal before start - review",IF($R30="Ended","",IF($K30&lt;Assumptions!$L$5,"Past renewal date - review",IF(AND($R30="Active",$K30&lt;=Assumptions!$L$5+Assumptions!$L$6),"Due within alert window",IF($R30="Non-Renewing","Confirm closeout","")))))))</f>
        <v/>
      </c>
    </row>
    <row r="31" ht="21" customHeight="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6" t="n"/>
      <c r="J31" s="17" t="n"/>
      <c r="K31" s="17" t="n"/>
      <c r="L31" s="18" t="n"/>
      <c r="M31" s="16" t="n"/>
      <c r="N31" s="18" t="n"/>
      <c r="O31" s="19" t="n"/>
      <c r="P31" s="16" t="n"/>
      <c r="Q31" s="15" t="n"/>
      <c r="R31" s="16" t="n"/>
      <c r="S31" s="20">
        <f>IF(OR($A31="",$F31=""),"",IFERROR(VLOOKUP($F31,Assumptions!$A$5:$B$10,2,FALSE),""))</f>
        <v/>
      </c>
      <c r="T31" s="12">
        <f>IF(OR($A31="",$O31="",$P31=""),"",IFERROR($O31*IF($P31="Per Visit",$S31,VLOOKUP($P31,Assumptions!$D$5:$E$7,2,FALSE)),""))</f>
        <v/>
      </c>
      <c r="U31" s="10">
        <f>IF(OR($A31="",$K31="",Assumptions!$L$5=""),"",$K31-Assumptions!$L$5)</f>
        <v/>
      </c>
      <c r="V31" s="21">
        <f>IF(OR($A31="",$R31="",Assumptions!$L$5=""),"",IF(OR($J31="",$K31=""),"",IF($K31&lt;$J31,"Renewal before start - review",IF($R31="Ended","",IF($K31&lt;Assumptions!$L$5,"Past renewal date - review",IF(AND($R31="Active",$K31&lt;=Assumptions!$L$5+Assumptions!$L$6),"Due within alert window",IF($R31="Non-Renewing","Confirm closeout","")))))))</f>
        <v/>
      </c>
    </row>
    <row r="32" ht="21" customHeight="1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6" t="n"/>
      <c r="J32" s="17" t="n"/>
      <c r="K32" s="17" t="n"/>
      <c r="L32" s="18" t="n"/>
      <c r="M32" s="16" t="n"/>
      <c r="N32" s="18" t="n"/>
      <c r="O32" s="19" t="n"/>
      <c r="P32" s="16" t="n"/>
      <c r="Q32" s="15" t="n"/>
      <c r="R32" s="16" t="n"/>
      <c r="S32" s="13">
        <f>IF(OR($A32="",$F32=""),"",IFERROR(VLOOKUP($F32,Assumptions!$A$5:$B$10,2,FALSE),""))</f>
        <v/>
      </c>
      <c r="T32" s="22">
        <f>IF(OR($A32="",$O32="",$P32=""),"",IFERROR($O32*IF($P32="Per Visit",$S32,VLOOKUP($P32,Assumptions!$D$5:$E$7,2,FALSE)),""))</f>
        <v/>
      </c>
      <c r="U32" s="8">
        <f>IF(OR($A32="",$K32="",Assumptions!$L$5=""),"",$K32-Assumptions!$L$5)</f>
        <v/>
      </c>
      <c r="V32" s="23">
        <f>IF(OR($A32="",$R32="",Assumptions!$L$5=""),"",IF(OR($J32="",$K32=""),"",IF($K32&lt;$J32,"Renewal before start - review",IF($R32="Ended","",IF($K32&lt;Assumptions!$L$5,"Past renewal date - review",IF(AND($R32="Active",$K32&lt;=Assumptions!$L$5+Assumptions!$L$6),"Due within alert window",IF($R32="Non-Renewing","Confirm closeout","")))))))</f>
        <v/>
      </c>
    </row>
    <row r="33" ht="21" customHeight="1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6" t="n"/>
      <c r="J33" s="17" t="n"/>
      <c r="K33" s="17" t="n"/>
      <c r="L33" s="18" t="n"/>
      <c r="M33" s="16" t="n"/>
      <c r="N33" s="18" t="n"/>
      <c r="O33" s="19" t="n"/>
      <c r="P33" s="16" t="n"/>
      <c r="Q33" s="15" t="n"/>
      <c r="R33" s="16" t="n"/>
      <c r="S33" s="20">
        <f>IF(OR($A33="",$F33=""),"",IFERROR(VLOOKUP($F33,Assumptions!$A$5:$B$10,2,FALSE),""))</f>
        <v/>
      </c>
      <c r="T33" s="12">
        <f>IF(OR($A33="",$O33="",$P33=""),"",IFERROR($O33*IF($P33="Per Visit",$S33,VLOOKUP($P33,Assumptions!$D$5:$E$7,2,FALSE)),""))</f>
        <v/>
      </c>
      <c r="U33" s="10">
        <f>IF(OR($A33="",$K33="",Assumptions!$L$5=""),"",$K33-Assumptions!$L$5)</f>
        <v/>
      </c>
      <c r="V33" s="21">
        <f>IF(OR($A33="",$R33="",Assumptions!$L$5=""),"",IF(OR($J33="",$K33=""),"",IF($K33&lt;$J33,"Renewal before start - review",IF($R33="Ended","",IF($K33&lt;Assumptions!$L$5,"Past renewal date - review",IF(AND($R33="Active",$K33&lt;=Assumptions!$L$5+Assumptions!$L$6),"Due within alert window",IF($R33="Non-Renewing","Confirm closeout","")))))))</f>
        <v/>
      </c>
    </row>
    <row r="34" ht="21" customHeight="1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6" t="n"/>
      <c r="J34" s="17" t="n"/>
      <c r="K34" s="17" t="n"/>
      <c r="L34" s="18" t="n"/>
      <c r="M34" s="16" t="n"/>
      <c r="N34" s="18" t="n"/>
      <c r="O34" s="19" t="n"/>
      <c r="P34" s="16" t="n"/>
      <c r="Q34" s="15" t="n"/>
      <c r="R34" s="16" t="n"/>
      <c r="S34" s="13">
        <f>IF(OR($A34="",$F34=""),"",IFERROR(VLOOKUP($F34,Assumptions!$A$5:$B$10,2,FALSE),""))</f>
        <v/>
      </c>
      <c r="T34" s="22">
        <f>IF(OR($A34="",$O34="",$P34=""),"",IFERROR($O34*IF($P34="Per Visit",$S34,VLOOKUP($P34,Assumptions!$D$5:$E$7,2,FALSE)),""))</f>
        <v/>
      </c>
      <c r="U34" s="8">
        <f>IF(OR($A34="",$K34="",Assumptions!$L$5=""),"",$K34-Assumptions!$L$5)</f>
        <v/>
      </c>
      <c r="V34" s="23">
        <f>IF(OR($A34="",$R34="",Assumptions!$L$5=""),"",IF(OR($J34="",$K34=""),"",IF($K34&lt;$J34,"Renewal before start - review",IF($R34="Ended","",IF($K34&lt;Assumptions!$L$5,"Past renewal date - review",IF(AND($R34="Active",$K34&lt;=Assumptions!$L$5+Assumptions!$L$6),"Due within alert window",IF($R34="Non-Renewing","Confirm closeout","")))))))</f>
        <v/>
      </c>
    </row>
    <row r="35" ht="21" customHeight="1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6" t="n"/>
      <c r="J35" s="17" t="n"/>
      <c r="K35" s="17" t="n"/>
      <c r="L35" s="18" t="n"/>
      <c r="M35" s="16" t="n"/>
      <c r="N35" s="18" t="n"/>
      <c r="O35" s="19" t="n"/>
      <c r="P35" s="16" t="n"/>
      <c r="Q35" s="15" t="n"/>
      <c r="R35" s="16" t="n"/>
      <c r="S35" s="20">
        <f>IF(OR($A35="",$F35=""),"",IFERROR(VLOOKUP($F35,Assumptions!$A$5:$B$10,2,FALSE),""))</f>
        <v/>
      </c>
      <c r="T35" s="12">
        <f>IF(OR($A35="",$O35="",$P35=""),"",IFERROR($O35*IF($P35="Per Visit",$S35,VLOOKUP($P35,Assumptions!$D$5:$E$7,2,FALSE)),""))</f>
        <v/>
      </c>
      <c r="U35" s="10">
        <f>IF(OR($A35="",$K35="",Assumptions!$L$5=""),"",$K35-Assumptions!$L$5)</f>
        <v/>
      </c>
      <c r="V35" s="21">
        <f>IF(OR($A35="",$R35="",Assumptions!$L$5=""),"",IF(OR($J35="",$K35=""),"",IF($K35&lt;$J35,"Renewal before start - review",IF($R35="Ended","",IF($K35&lt;Assumptions!$L$5,"Past renewal date - review",IF(AND($R35="Active",$K35&lt;=Assumptions!$L$5+Assumptions!$L$6),"Due within alert window",IF($R35="Non-Renewing","Confirm closeout","")))))))</f>
        <v/>
      </c>
    </row>
    <row r="36" ht="21" customHeight="1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6" t="n"/>
      <c r="J36" s="17" t="n"/>
      <c r="K36" s="17" t="n"/>
      <c r="L36" s="18" t="n"/>
      <c r="M36" s="16" t="n"/>
      <c r="N36" s="18" t="n"/>
      <c r="O36" s="19" t="n"/>
      <c r="P36" s="16" t="n"/>
      <c r="Q36" s="15" t="n"/>
      <c r="R36" s="16" t="n"/>
      <c r="S36" s="13">
        <f>IF(OR($A36="",$F36=""),"",IFERROR(VLOOKUP($F36,Assumptions!$A$5:$B$10,2,FALSE),""))</f>
        <v/>
      </c>
      <c r="T36" s="22">
        <f>IF(OR($A36="",$O36="",$P36=""),"",IFERROR($O36*IF($P36="Per Visit",$S36,VLOOKUP($P36,Assumptions!$D$5:$E$7,2,FALSE)),""))</f>
        <v/>
      </c>
      <c r="U36" s="8">
        <f>IF(OR($A36="",$K36="",Assumptions!$L$5=""),"",$K36-Assumptions!$L$5)</f>
        <v/>
      </c>
      <c r="V36" s="23">
        <f>IF(OR($A36="",$R36="",Assumptions!$L$5=""),"",IF(OR($J36="",$K36=""),"",IF($K36&lt;$J36,"Renewal before start - review",IF($R36="Ended","",IF($K36&lt;Assumptions!$L$5,"Past renewal date - review",IF(AND($R36="Active",$K36&lt;=Assumptions!$L$5+Assumptions!$L$6),"Due within alert window",IF($R36="Non-Renewing","Confirm closeout","")))))))</f>
        <v/>
      </c>
    </row>
    <row r="37" ht="21" customHeight="1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6" t="n"/>
      <c r="J37" s="17" t="n"/>
      <c r="K37" s="17" t="n"/>
      <c r="L37" s="18" t="n"/>
      <c r="M37" s="16" t="n"/>
      <c r="N37" s="18" t="n"/>
      <c r="O37" s="19" t="n"/>
      <c r="P37" s="16" t="n"/>
      <c r="Q37" s="15" t="n"/>
      <c r="R37" s="16" t="n"/>
      <c r="S37" s="20">
        <f>IF(OR($A37="",$F37=""),"",IFERROR(VLOOKUP($F37,Assumptions!$A$5:$B$10,2,FALSE),""))</f>
        <v/>
      </c>
      <c r="T37" s="12">
        <f>IF(OR($A37="",$O37="",$P37=""),"",IFERROR($O37*IF($P37="Per Visit",$S37,VLOOKUP($P37,Assumptions!$D$5:$E$7,2,FALSE)),""))</f>
        <v/>
      </c>
      <c r="U37" s="10">
        <f>IF(OR($A37="",$K37="",Assumptions!$L$5=""),"",$K37-Assumptions!$L$5)</f>
        <v/>
      </c>
      <c r="V37" s="21">
        <f>IF(OR($A37="",$R37="",Assumptions!$L$5=""),"",IF(OR($J37="",$K37=""),"",IF($K37&lt;$J37,"Renewal before start - review",IF($R37="Ended","",IF($K37&lt;Assumptions!$L$5,"Past renewal date - review",IF(AND($R37="Active",$K37&lt;=Assumptions!$L$5+Assumptions!$L$6),"Due within alert window",IF($R37="Non-Renewing","Confirm closeout","")))))))</f>
        <v/>
      </c>
    </row>
    <row r="38" ht="21" customHeight="1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6" t="n"/>
      <c r="J38" s="17" t="n"/>
      <c r="K38" s="17" t="n"/>
      <c r="L38" s="18" t="n"/>
      <c r="M38" s="16" t="n"/>
      <c r="N38" s="18" t="n"/>
      <c r="O38" s="19" t="n"/>
      <c r="P38" s="16" t="n"/>
      <c r="Q38" s="15" t="n"/>
      <c r="R38" s="16" t="n"/>
      <c r="S38" s="13">
        <f>IF(OR($A38="",$F38=""),"",IFERROR(VLOOKUP($F38,Assumptions!$A$5:$B$10,2,FALSE),""))</f>
        <v/>
      </c>
      <c r="T38" s="22">
        <f>IF(OR($A38="",$O38="",$P38=""),"",IFERROR($O38*IF($P38="Per Visit",$S38,VLOOKUP($P38,Assumptions!$D$5:$E$7,2,FALSE)),""))</f>
        <v/>
      </c>
      <c r="U38" s="8">
        <f>IF(OR($A38="",$K38="",Assumptions!$L$5=""),"",$K38-Assumptions!$L$5)</f>
        <v/>
      </c>
      <c r="V38" s="23">
        <f>IF(OR($A38="",$R38="",Assumptions!$L$5=""),"",IF(OR($J38="",$K38=""),"",IF($K38&lt;$J38,"Renewal before start - review",IF($R38="Ended","",IF($K38&lt;Assumptions!$L$5,"Past renewal date - review",IF(AND($R38="Active",$K38&lt;=Assumptions!$L$5+Assumptions!$L$6),"Due within alert window",IF($R38="Non-Renewing","Confirm closeout","")))))))</f>
        <v/>
      </c>
    </row>
    <row r="39" ht="21" customHeight="1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6" t="n"/>
      <c r="J39" s="17" t="n"/>
      <c r="K39" s="17" t="n"/>
      <c r="L39" s="18" t="n"/>
      <c r="M39" s="16" t="n"/>
      <c r="N39" s="18" t="n"/>
      <c r="O39" s="19" t="n"/>
      <c r="P39" s="16" t="n"/>
      <c r="Q39" s="15" t="n"/>
      <c r="R39" s="16" t="n"/>
      <c r="S39" s="20">
        <f>IF(OR($A39="",$F39=""),"",IFERROR(VLOOKUP($F39,Assumptions!$A$5:$B$10,2,FALSE),""))</f>
        <v/>
      </c>
      <c r="T39" s="12">
        <f>IF(OR($A39="",$O39="",$P39=""),"",IFERROR($O39*IF($P39="Per Visit",$S39,VLOOKUP($P39,Assumptions!$D$5:$E$7,2,FALSE)),""))</f>
        <v/>
      </c>
      <c r="U39" s="10">
        <f>IF(OR($A39="",$K39="",Assumptions!$L$5=""),"",$K39-Assumptions!$L$5)</f>
        <v/>
      </c>
      <c r="V39" s="21">
        <f>IF(OR($A39="",$R39="",Assumptions!$L$5=""),"",IF(OR($J39="",$K39=""),"",IF($K39&lt;$J39,"Renewal before start - review",IF($R39="Ended","",IF($K39&lt;Assumptions!$L$5,"Past renewal date - review",IF(AND($R39="Active",$K39&lt;=Assumptions!$L$5+Assumptions!$L$6),"Due within alert window",IF($R39="Non-Renewing","Confirm closeout","")))))))</f>
        <v/>
      </c>
    </row>
    <row r="40" ht="21" customHeight="1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6" t="n"/>
      <c r="J40" s="17" t="n"/>
      <c r="K40" s="17" t="n"/>
      <c r="L40" s="18" t="n"/>
      <c r="M40" s="16" t="n"/>
      <c r="N40" s="18" t="n"/>
      <c r="O40" s="19" t="n"/>
      <c r="P40" s="16" t="n"/>
      <c r="Q40" s="15" t="n"/>
      <c r="R40" s="16" t="n"/>
      <c r="S40" s="13">
        <f>IF(OR($A40="",$F40=""),"",IFERROR(VLOOKUP($F40,Assumptions!$A$5:$B$10,2,FALSE),""))</f>
        <v/>
      </c>
      <c r="T40" s="22">
        <f>IF(OR($A40="",$O40="",$P40=""),"",IFERROR($O40*IF($P40="Per Visit",$S40,VLOOKUP($P40,Assumptions!$D$5:$E$7,2,FALSE)),""))</f>
        <v/>
      </c>
      <c r="U40" s="8">
        <f>IF(OR($A40="",$K40="",Assumptions!$L$5=""),"",$K40-Assumptions!$L$5)</f>
        <v/>
      </c>
      <c r="V40" s="23">
        <f>IF(OR($A40="",$R40="",Assumptions!$L$5=""),"",IF(OR($J40="",$K40=""),"",IF($K40&lt;$J40,"Renewal before start - review",IF($R40="Ended","",IF($K40&lt;Assumptions!$L$5,"Past renewal date - review",IF(AND($R40="Active",$K40&lt;=Assumptions!$L$5+Assumptions!$L$6),"Due within alert window",IF($R40="Non-Renewing","Confirm closeout","")))))))</f>
        <v/>
      </c>
    </row>
    <row r="41" ht="21" customHeight="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6" t="n"/>
      <c r="J41" s="17" t="n"/>
      <c r="K41" s="17" t="n"/>
      <c r="L41" s="18" t="n"/>
      <c r="M41" s="16" t="n"/>
      <c r="N41" s="18" t="n"/>
      <c r="O41" s="19" t="n"/>
      <c r="P41" s="16" t="n"/>
      <c r="Q41" s="15" t="n"/>
      <c r="R41" s="16" t="n"/>
      <c r="S41" s="20">
        <f>IF(OR($A41="",$F41=""),"",IFERROR(VLOOKUP($F41,Assumptions!$A$5:$B$10,2,FALSE),""))</f>
        <v/>
      </c>
      <c r="T41" s="12">
        <f>IF(OR($A41="",$O41="",$P41=""),"",IFERROR($O41*IF($P41="Per Visit",$S41,VLOOKUP($P41,Assumptions!$D$5:$E$7,2,FALSE)),""))</f>
        <v/>
      </c>
      <c r="U41" s="10">
        <f>IF(OR($A41="",$K41="",Assumptions!$L$5=""),"",$K41-Assumptions!$L$5)</f>
        <v/>
      </c>
      <c r="V41" s="21">
        <f>IF(OR($A41="",$R41="",Assumptions!$L$5=""),"",IF(OR($J41="",$K41=""),"",IF($K41&lt;$J41,"Renewal before start - review",IF($R41="Ended","",IF($K41&lt;Assumptions!$L$5,"Past renewal date - review",IF(AND($R41="Active",$K41&lt;=Assumptions!$L$5+Assumptions!$L$6),"Due within alert window",IF($R41="Non-Renewing","Confirm closeout","")))))))</f>
        <v/>
      </c>
    </row>
    <row r="42" ht="21" customHeight="1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6" t="n"/>
      <c r="J42" s="17" t="n"/>
      <c r="K42" s="17" t="n"/>
      <c r="L42" s="18" t="n"/>
      <c r="M42" s="16" t="n"/>
      <c r="N42" s="18" t="n"/>
      <c r="O42" s="19" t="n"/>
      <c r="P42" s="16" t="n"/>
      <c r="Q42" s="15" t="n"/>
      <c r="R42" s="16" t="n"/>
      <c r="S42" s="13">
        <f>IF(OR($A42="",$F42=""),"",IFERROR(VLOOKUP($F42,Assumptions!$A$5:$B$10,2,FALSE),""))</f>
        <v/>
      </c>
      <c r="T42" s="22">
        <f>IF(OR($A42="",$O42="",$P42=""),"",IFERROR($O42*IF($P42="Per Visit",$S42,VLOOKUP($P42,Assumptions!$D$5:$E$7,2,FALSE)),""))</f>
        <v/>
      </c>
      <c r="U42" s="8">
        <f>IF(OR($A42="",$K42="",Assumptions!$L$5=""),"",$K42-Assumptions!$L$5)</f>
        <v/>
      </c>
      <c r="V42" s="23">
        <f>IF(OR($A42="",$R42="",Assumptions!$L$5=""),"",IF(OR($J42="",$K42=""),"",IF($K42&lt;$J42,"Renewal before start - review",IF($R42="Ended","",IF($K42&lt;Assumptions!$L$5,"Past renewal date - review",IF(AND($R42="Active",$K42&lt;=Assumptions!$L$5+Assumptions!$L$6),"Due within alert window",IF($R42="Non-Renewing","Confirm closeout","")))))))</f>
        <v/>
      </c>
    </row>
    <row r="43" ht="21" customHeight="1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6" t="n"/>
      <c r="J43" s="17" t="n"/>
      <c r="K43" s="17" t="n"/>
      <c r="L43" s="18" t="n"/>
      <c r="M43" s="16" t="n"/>
      <c r="N43" s="18" t="n"/>
      <c r="O43" s="19" t="n"/>
      <c r="P43" s="16" t="n"/>
      <c r="Q43" s="15" t="n"/>
      <c r="R43" s="16" t="n"/>
      <c r="S43" s="20">
        <f>IF(OR($A43="",$F43=""),"",IFERROR(VLOOKUP($F43,Assumptions!$A$5:$B$10,2,FALSE),""))</f>
        <v/>
      </c>
      <c r="T43" s="12">
        <f>IF(OR($A43="",$O43="",$P43=""),"",IFERROR($O43*IF($P43="Per Visit",$S43,VLOOKUP($P43,Assumptions!$D$5:$E$7,2,FALSE)),""))</f>
        <v/>
      </c>
      <c r="U43" s="10">
        <f>IF(OR($A43="",$K43="",Assumptions!$L$5=""),"",$K43-Assumptions!$L$5)</f>
        <v/>
      </c>
      <c r="V43" s="21">
        <f>IF(OR($A43="",$R43="",Assumptions!$L$5=""),"",IF(OR($J43="",$K43=""),"",IF($K43&lt;$J43,"Renewal before start - review",IF($R43="Ended","",IF($K43&lt;Assumptions!$L$5,"Past renewal date - review",IF(AND($R43="Active",$K43&lt;=Assumptions!$L$5+Assumptions!$L$6),"Due within alert window",IF($R43="Non-Renewing","Confirm closeout","")))))))</f>
        <v/>
      </c>
    </row>
    <row r="44" ht="21" customHeight="1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6" t="n"/>
      <c r="J44" s="17" t="n"/>
      <c r="K44" s="17" t="n"/>
      <c r="L44" s="18" t="n"/>
      <c r="M44" s="16" t="n"/>
      <c r="N44" s="18" t="n"/>
      <c r="O44" s="19" t="n"/>
      <c r="P44" s="16" t="n"/>
      <c r="Q44" s="15" t="n"/>
      <c r="R44" s="16" t="n"/>
      <c r="S44" s="13">
        <f>IF(OR($A44="",$F44=""),"",IFERROR(VLOOKUP($F44,Assumptions!$A$5:$B$10,2,FALSE),""))</f>
        <v/>
      </c>
      <c r="T44" s="22">
        <f>IF(OR($A44="",$O44="",$P44=""),"",IFERROR($O44*IF($P44="Per Visit",$S44,VLOOKUP($P44,Assumptions!$D$5:$E$7,2,FALSE)),""))</f>
        <v/>
      </c>
      <c r="U44" s="8">
        <f>IF(OR($A44="",$K44="",Assumptions!$L$5=""),"",$K44-Assumptions!$L$5)</f>
        <v/>
      </c>
      <c r="V44" s="23">
        <f>IF(OR($A44="",$R44="",Assumptions!$L$5=""),"",IF(OR($J44="",$K44=""),"",IF($K44&lt;$J44,"Renewal before start - review",IF($R44="Ended","",IF($K44&lt;Assumptions!$L$5,"Past renewal date - review",IF(AND($R44="Active",$K44&lt;=Assumptions!$L$5+Assumptions!$L$6),"Due within alert window",IF($R44="Non-Renewing","Confirm closeout","")))))))</f>
        <v/>
      </c>
    </row>
    <row r="45" ht="21" customHeight="1">
      <c r="A45" s="15" t="n"/>
      <c r="B45" s="15" t="n"/>
      <c r="C45" s="15" t="n"/>
      <c r="D45" s="15" t="n"/>
      <c r="E45" s="15" t="n"/>
      <c r="F45" s="15" t="n"/>
      <c r="G45" s="15" t="n"/>
      <c r="H45" s="15" t="n"/>
      <c r="I45" s="16" t="n"/>
      <c r="J45" s="17" t="n"/>
      <c r="K45" s="17" t="n"/>
      <c r="L45" s="18" t="n"/>
      <c r="M45" s="16" t="n"/>
      <c r="N45" s="18" t="n"/>
      <c r="O45" s="19" t="n"/>
      <c r="P45" s="16" t="n"/>
      <c r="Q45" s="15" t="n"/>
      <c r="R45" s="16" t="n"/>
      <c r="S45" s="20">
        <f>IF(OR($A45="",$F45=""),"",IFERROR(VLOOKUP($F45,Assumptions!$A$5:$B$10,2,FALSE),""))</f>
        <v/>
      </c>
      <c r="T45" s="12">
        <f>IF(OR($A45="",$O45="",$P45=""),"",IFERROR($O45*IF($P45="Per Visit",$S45,VLOOKUP($P45,Assumptions!$D$5:$E$7,2,FALSE)),""))</f>
        <v/>
      </c>
      <c r="U45" s="10">
        <f>IF(OR($A45="",$K45="",Assumptions!$L$5=""),"",$K45-Assumptions!$L$5)</f>
        <v/>
      </c>
      <c r="V45" s="21">
        <f>IF(OR($A45="",$R45="",Assumptions!$L$5=""),"",IF(OR($J45="",$K45=""),"",IF($K45&lt;$J45,"Renewal before start - review",IF($R45="Ended","",IF($K45&lt;Assumptions!$L$5,"Past renewal date - review",IF(AND($R45="Active",$K45&lt;=Assumptions!$L$5+Assumptions!$L$6),"Due within alert window",IF($R45="Non-Renewing","Confirm closeout","")))))))</f>
        <v/>
      </c>
    </row>
    <row r="46" ht="21" customHeight="1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6" t="n"/>
      <c r="J46" s="17" t="n"/>
      <c r="K46" s="17" t="n"/>
      <c r="L46" s="18" t="n"/>
      <c r="M46" s="16" t="n"/>
      <c r="N46" s="18" t="n"/>
      <c r="O46" s="19" t="n"/>
      <c r="P46" s="16" t="n"/>
      <c r="Q46" s="15" t="n"/>
      <c r="R46" s="16" t="n"/>
      <c r="S46" s="13">
        <f>IF(OR($A46="",$F46=""),"",IFERROR(VLOOKUP($F46,Assumptions!$A$5:$B$10,2,FALSE),""))</f>
        <v/>
      </c>
      <c r="T46" s="22">
        <f>IF(OR($A46="",$O46="",$P46=""),"",IFERROR($O46*IF($P46="Per Visit",$S46,VLOOKUP($P46,Assumptions!$D$5:$E$7,2,FALSE)),""))</f>
        <v/>
      </c>
      <c r="U46" s="8">
        <f>IF(OR($A46="",$K46="",Assumptions!$L$5=""),"",$K46-Assumptions!$L$5)</f>
        <v/>
      </c>
      <c r="V46" s="23">
        <f>IF(OR($A46="",$R46="",Assumptions!$L$5=""),"",IF(OR($J46="",$K46=""),"",IF($K46&lt;$J46,"Renewal before start - review",IF($R46="Ended","",IF($K46&lt;Assumptions!$L$5,"Past renewal date - review",IF(AND($R46="Active",$K46&lt;=Assumptions!$L$5+Assumptions!$L$6),"Due within alert window",IF($R46="Non-Renewing","Confirm closeout","")))))))</f>
        <v/>
      </c>
    </row>
    <row r="47" ht="21" customHeight="1">
      <c r="A47" s="15" t="n"/>
      <c r="B47" s="15" t="n"/>
      <c r="C47" s="15" t="n"/>
      <c r="D47" s="15" t="n"/>
      <c r="E47" s="15" t="n"/>
      <c r="F47" s="15" t="n"/>
      <c r="G47" s="15" t="n"/>
      <c r="H47" s="15" t="n"/>
      <c r="I47" s="16" t="n"/>
      <c r="J47" s="17" t="n"/>
      <c r="K47" s="17" t="n"/>
      <c r="L47" s="18" t="n"/>
      <c r="M47" s="16" t="n"/>
      <c r="N47" s="18" t="n"/>
      <c r="O47" s="19" t="n"/>
      <c r="P47" s="16" t="n"/>
      <c r="Q47" s="15" t="n"/>
      <c r="R47" s="16" t="n"/>
      <c r="S47" s="20">
        <f>IF(OR($A47="",$F47=""),"",IFERROR(VLOOKUP($F47,Assumptions!$A$5:$B$10,2,FALSE),""))</f>
        <v/>
      </c>
      <c r="T47" s="12">
        <f>IF(OR($A47="",$O47="",$P47=""),"",IFERROR($O47*IF($P47="Per Visit",$S47,VLOOKUP($P47,Assumptions!$D$5:$E$7,2,FALSE)),""))</f>
        <v/>
      </c>
      <c r="U47" s="10">
        <f>IF(OR($A47="",$K47="",Assumptions!$L$5=""),"",$K47-Assumptions!$L$5)</f>
        <v/>
      </c>
      <c r="V47" s="21">
        <f>IF(OR($A47="",$R47="",Assumptions!$L$5=""),"",IF(OR($J47="",$K47=""),"",IF($K47&lt;$J47,"Renewal before start - review",IF($R47="Ended","",IF($K47&lt;Assumptions!$L$5,"Past renewal date - review",IF(AND($R47="Active",$K47&lt;=Assumptions!$L$5+Assumptions!$L$6),"Due within alert window",IF($R47="Non-Renewing","Confirm closeout","")))))))</f>
        <v/>
      </c>
    </row>
    <row r="48" ht="21" customHeight="1">
      <c r="A48" s="15" t="n"/>
      <c r="B48" s="15" t="n"/>
      <c r="C48" s="15" t="n"/>
      <c r="D48" s="15" t="n"/>
      <c r="E48" s="15" t="n"/>
      <c r="F48" s="15" t="n"/>
      <c r="G48" s="15" t="n"/>
      <c r="H48" s="15" t="n"/>
      <c r="I48" s="16" t="n"/>
      <c r="J48" s="17" t="n"/>
      <c r="K48" s="17" t="n"/>
      <c r="L48" s="18" t="n"/>
      <c r="M48" s="16" t="n"/>
      <c r="N48" s="18" t="n"/>
      <c r="O48" s="19" t="n"/>
      <c r="P48" s="16" t="n"/>
      <c r="Q48" s="15" t="n"/>
      <c r="R48" s="16" t="n"/>
      <c r="S48" s="13">
        <f>IF(OR($A48="",$F48=""),"",IFERROR(VLOOKUP($F48,Assumptions!$A$5:$B$10,2,FALSE),""))</f>
        <v/>
      </c>
      <c r="T48" s="22">
        <f>IF(OR($A48="",$O48="",$P48=""),"",IFERROR($O48*IF($P48="Per Visit",$S48,VLOOKUP($P48,Assumptions!$D$5:$E$7,2,FALSE)),""))</f>
        <v/>
      </c>
      <c r="U48" s="8">
        <f>IF(OR($A48="",$K48="",Assumptions!$L$5=""),"",$K48-Assumptions!$L$5)</f>
        <v/>
      </c>
      <c r="V48" s="23">
        <f>IF(OR($A48="",$R48="",Assumptions!$L$5=""),"",IF(OR($J48="",$K48=""),"",IF($K48&lt;$J48,"Renewal before start - review",IF($R48="Ended","",IF($K48&lt;Assumptions!$L$5,"Past renewal date - review",IF(AND($R48="Active",$K48&lt;=Assumptions!$L$5+Assumptions!$L$6),"Due within alert window",IF($R48="Non-Renewing","Confirm closeout","")))))))</f>
        <v/>
      </c>
    </row>
    <row r="49" ht="21" customHeight="1">
      <c r="A49" s="15" t="n"/>
      <c r="B49" s="15" t="n"/>
      <c r="C49" s="15" t="n"/>
      <c r="D49" s="15" t="n"/>
      <c r="E49" s="15" t="n"/>
      <c r="F49" s="15" t="n"/>
      <c r="G49" s="15" t="n"/>
      <c r="H49" s="15" t="n"/>
      <c r="I49" s="16" t="n"/>
      <c r="J49" s="17" t="n"/>
      <c r="K49" s="17" t="n"/>
      <c r="L49" s="18" t="n"/>
      <c r="M49" s="16" t="n"/>
      <c r="N49" s="18" t="n"/>
      <c r="O49" s="19" t="n"/>
      <c r="P49" s="16" t="n"/>
      <c r="Q49" s="15" t="n"/>
      <c r="R49" s="16" t="n"/>
      <c r="S49" s="20">
        <f>IF(OR($A49="",$F49=""),"",IFERROR(VLOOKUP($F49,Assumptions!$A$5:$B$10,2,FALSE),""))</f>
        <v/>
      </c>
      <c r="T49" s="12">
        <f>IF(OR($A49="",$O49="",$P49=""),"",IFERROR($O49*IF($P49="Per Visit",$S49,VLOOKUP($P49,Assumptions!$D$5:$E$7,2,FALSE)),""))</f>
        <v/>
      </c>
      <c r="U49" s="10">
        <f>IF(OR($A49="",$K49="",Assumptions!$L$5=""),"",$K49-Assumptions!$L$5)</f>
        <v/>
      </c>
      <c r="V49" s="21">
        <f>IF(OR($A49="",$R49="",Assumptions!$L$5=""),"",IF(OR($J49="",$K49=""),"",IF($K49&lt;$J49,"Renewal before start - review",IF($R49="Ended","",IF($K49&lt;Assumptions!$L$5,"Past renewal date - review",IF(AND($R49="Active",$K49&lt;=Assumptions!$L$5+Assumptions!$L$6),"Due within alert window",IF($R49="Non-Renewing","Confirm closeout","")))))))</f>
        <v/>
      </c>
    </row>
    <row r="50" ht="21" customHeight="1">
      <c r="A50" s="15" t="n"/>
      <c r="B50" s="15" t="n"/>
      <c r="C50" s="15" t="n"/>
      <c r="D50" s="15" t="n"/>
      <c r="E50" s="15" t="n"/>
      <c r="F50" s="15" t="n"/>
      <c r="G50" s="15" t="n"/>
      <c r="H50" s="15" t="n"/>
      <c r="I50" s="16" t="n"/>
      <c r="J50" s="17" t="n"/>
      <c r="K50" s="17" t="n"/>
      <c r="L50" s="18" t="n"/>
      <c r="M50" s="16" t="n"/>
      <c r="N50" s="18" t="n"/>
      <c r="O50" s="19" t="n"/>
      <c r="P50" s="16" t="n"/>
      <c r="Q50" s="15" t="n"/>
      <c r="R50" s="16" t="n"/>
      <c r="S50" s="13">
        <f>IF(OR($A50="",$F50=""),"",IFERROR(VLOOKUP($F50,Assumptions!$A$5:$B$10,2,FALSE),""))</f>
        <v/>
      </c>
      <c r="T50" s="22">
        <f>IF(OR($A50="",$O50="",$P50=""),"",IFERROR($O50*IF($P50="Per Visit",$S50,VLOOKUP($P50,Assumptions!$D$5:$E$7,2,FALSE)),""))</f>
        <v/>
      </c>
      <c r="U50" s="8">
        <f>IF(OR($A50="",$K50="",Assumptions!$L$5=""),"",$K50-Assumptions!$L$5)</f>
        <v/>
      </c>
      <c r="V50" s="23">
        <f>IF(OR($A50="",$R50="",Assumptions!$L$5=""),"",IF(OR($J50="",$K50=""),"",IF($K50&lt;$J50,"Renewal before start - review",IF($R50="Ended","",IF($K50&lt;Assumptions!$L$5,"Past renewal date - review",IF(AND($R50="Active",$K50&lt;=Assumptions!$L$5+Assumptions!$L$6),"Due within alert window",IF($R50="Non-Renewing","Confirm closeout","")))))))</f>
        <v/>
      </c>
    </row>
    <row r="51" ht="21" customHeight="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16" t="n"/>
      <c r="J51" s="17" t="n"/>
      <c r="K51" s="17" t="n"/>
      <c r="L51" s="18" t="n"/>
      <c r="M51" s="16" t="n"/>
      <c r="N51" s="18" t="n"/>
      <c r="O51" s="19" t="n"/>
      <c r="P51" s="16" t="n"/>
      <c r="Q51" s="15" t="n"/>
      <c r="R51" s="16" t="n"/>
      <c r="S51" s="20">
        <f>IF(OR($A51="",$F51=""),"",IFERROR(VLOOKUP($F51,Assumptions!$A$5:$B$10,2,FALSE),""))</f>
        <v/>
      </c>
      <c r="T51" s="12">
        <f>IF(OR($A51="",$O51="",$P51=""),"",IFERROR($O51*IF($P51="Per Visit",$S51,VLOOKUP($P51,Assumptions!$D$5:$E$7,2,FALSE)),""))</f>
        <v/>
      </c>
      <c r="U51" s="10">
        <f>IF(OR($A51="",$K51="",Assumptions!$L$5=""),"",$K51-Assumptions!$L$5)</f>
        <v/>
      </c>
      <c r="V51" s="21">
        <f>IF(OR($A51="",$R51="",Assumptions!$L$5=""),"",IF(OR($J51="",$K51=""),"",IF($K51&lt;$J51,"Renewal before start - review",IF($R51="Ended","",IF($K51&lt;Assumptions!$L$5,"Past renewal date - review",IF(AND($R51="Active",$K51&lt;=Assumptions!$L$5+Assumptions!$L$6),"Due within alert window",IF($R51="Non-Renewing","Confirm closeout","")))))))</f>
        <v/>
      </c>
    </row>
    <row r="52" ht="21" customHeight="1">
      <c r="A52" s="15" t="n"/>
      <c r="B52" s="15" t="n"/>
      <c r="C52" s="15" t="n"/>
      <c r="D52" s="15" t="n"/>
      <c r="E52" s="15" t="n"/>
      <c r="F52" s="15" t="n"/>
      <c r="G52" s="15" t="n"/>
      <c r="H52" s="15" t="n"/>
      <c r="I52" s="16" t="n"/>
      <c r="J52" s="17" t="n"/>
      <c r="K52" s="17" t="n"/>
      <c r="L52" s="18" t="n"/>
      <c r="M52" s="16" t="n"/>
      <c r="N52" s="18" t="n"/>
      <c r="O52" s="19" t="n"/>
      <c r="P52" s="16" t="n"/>
      <c r="Q52" s="15" t="n"/>
      <c r="R52" s="16" t="n"/>
      <c r="S52" s="13">
        <f>IF(OR($A52="",$F52=""),"",IFERROR(VLOOKUP($F52,Assumptions!$A$5:$B$10,2,FALSE),""))</f>
        <v/>
      </c>
      <c r="T52" s="22">
        <f>IF(OR($A52="",$O52="",$P52=""),"",IFERROR($O52*IF($P52="Per Visit",$S52,VLOOKUP($P52,Assumptions!$D$5:$E$7,2,FALSE)),""))</f>
        <v/>
      </c>
      <c r="U52" s="8">
        <f>IF(OR($A52="",$K52="",Assumptions!$L$5=""),"",$K52-Assumptions!$L$5)</f>
        <v/>
      </c>
      <c r="V52" s="23">
        <f>IF(OR($A52="",$R52="",Assumptions!$L$5=""),"",IF(OR($J52="",$K52=""),"",IF($K52&lt;$J52,"Renewal before start - review",IF($R52="Ended","",IF($K52&lt;Assumptions!$L$5,"Past renewal date - review",IF(AND($R52="Active",$K52&lt;=Assumptions!$L$5+Assumptions!$L$6),"Due within alert window",IF($R52="Non-Renewing","Confirm closeout","")))))))</f>
        <v/>
      </c>
    </row>
    <row r="53" ht="21" customHeight="1">
      <c r="A53" s="15" t="n"/>
      <c r="B53" s="15" t="n"/>
      <c r="C53" s="15" t="n"/>
      <c r="D53" s="15" t="n"/>
      <c r="E53" s="15" t="n"/>
      <c r="F53" s="15" t="n"/>
      <c r="G53" s="15" t="n"/>
      <c r="H53" s="15" t="n"/>
      <c r="I53" s="16" t="n"/>
      <c r="J53" s="17" t="n"/>
      <c r="K53" s="17" t="n"/>
      <c r="L53" s="18" t="n"/>
      <c r="M53" s="16" t="n"/>
      <c r="N53" s="18" t="n"/>
      <c r="O53" s="19" t="n"/>
      <c r="P53" s="16" t="n"/>
      <c r="Q53" s="15" t="n"/>
      <c r="R53" s="16" t="n"/>
      <c r="S53" s="20">
        <f>IF(OR($A53="",$F53=""),"",IFERROR(VLOOKUP($F53,Assumptions!$A$5:$B$10,2,FALSE),""))</f>
        <v/>
      </c>
      <c r="T53" s="12">
        <f>IF(OR($A53="",$O53="",$P53=""),"",IFERROR($O53*IF($P53="Per Visit",$S53,VLOOKUP($P53,Assumptions!$D$5:$E$7,2,FALSE)),""))</f>
        <v/>
      </c>
      <c r="U53" s="10">
        <f>IF(OR($A53="",$K53="",Assumptions!$L$5=""),"",$K53-Assumptions!$L$5)</f>
        <v/>
      </c>
      <c r="V53" s="21">
        <f>IF(OR($A53="",$R53="",Assumptions!$L$5=""),"",IF(OR($J53="",$K53=""),"",IF($K53&lt;$J53,"Renewal before start - review",IF($R53="Ended","",IF($K53&lt;Assumptions!$L$5,"Past renewal date - review",IF(AND($R53="Active",$K53&lt;=Assumptions!$L$5+Assumptions!$L$6),"Due within alert window",IF($R53="Non-Renewing","Confirm closeout","")))))))</f>
        <v/>
      </c>
    </row>
    <row r="54" ht="21" customHeight="1">
      <c r="A54" s="15" t="n"/>
      <c r="B54" s="15" t="n"/>
      <c r="C54" s="15" t="n"/>
      <c r="D54" s="15" t="n"/>
      <c r="E54" s="15" t="n"/>
      <c r="F54" s="15" t="n"/>
      <c r="G54" s="15" t="n"/>
      <c r="H54" s="15" t="n"/>
      <c r="I54" s="16" t="n"/>
      <c r="J54" s="17" t="n"/>
      <c r="K54" s="17" t="n"/>
      <c r="L54" s="18" t="n"/>
      <c r="M54" s="16" t="n"/>
      <c r="N54" s="18" t="n"/>
      <c r="O54" s="19" t="n"/>
      <c r="P54" s="16" t="n"/>
      <c r="Q54" s="15" t="n"/>
      <c r="R54" s="16" t="n"/>
      <c r="S54" s="13">
        <f>IF(OR($A54="",$F54=""),"",IFERROR(VLOOKUP($F54,Assumptions!$A$5:$B$10,2,FALSE),""))</f>
        <v/>
      </c>
      <c r="T54" s="22">
        <f>IF(OR($A54="",$O54="",$P54=""),"",IFERROR($O54*IF($P54="Per Visit",$S54,VLOOKUP($P54,Assumptions!$D$5:$E$7,2,FALSE)),""))</f>
        <v/>
      </c>
      <c r="U54" s="8">
        <f>IF(OR($A54="",$K54="",Assumptions!$L$5=""),"",$K54-Assumptions!$L$5)</f>
        <v/>
      </c>
      <c r="V54" s="23">
        <f>IF(OR($A54="",$R54="",Assumptions!$L$5=""),"",IF(OR($J54="",$K54=""),"",IF($K54&lt;$J54,"Renewal before start - review",IF($R54="Ended","",IF($K54&lt;Assumptions!$L$5,"Past renewal date - review",IF(AND($R54="Active",$K54&lt;=Assumptions!$L$5+Assumptions!$L$6),"Due within alert window",IF($R54="Non-Renewing","Confirm closeout","")))))))</f>
        <v/>
      </c>
    </row>
    <row r="55" ht="21" customHeight="1">
      <c r="A55" s="15" t="n"/>
      <c r="B55" s="15" t="n"/>
      <c r="C55" s="15" t="n"/>
      <c r="D55" s="15" t="n"/>
      <c r="E55" s="15" t="n"/>
      <c r="F55" s="15" t="n"/>
      <c r="G55" s="15" t="n"/>
      <c r="H55" s="15" t="n"/>
      <c r="I55" s="16" t="n"/>
      <c r="J55" s="17" t="n"/>
      <c r="K55" s="17" t="n"/>
      <c r="L55" s="18" t="n"/>
      <c r="M55" s="16" t="n"/>
      <c r="N55" s="18" t="n"/>
      <c r="O55" s="19" t="n"/>
      <c r="P55" s="16" t="n"/>
      <c r="Q55" s="15" t="n"/>
      <c r="R55" s="16" t="n"/>
      <c r="S55" s="20">
        <f>IF(OR($A55="",$F55=""),"",IFERROR(VLOOKUP($F55,Assumptions!$A$5:$B$10,2,FALSE),""))</f>
        <v/>
      </c>
      <c r="T55" s="12">
        <f>IF(OR($A55="",$O55="",$P55=""),"",IFERROR($O55*IF($P55="Per Visit",$S55,VLOOKUP($P55,Assumptions!$D$5:$E$7,2,FALSE)),""))</f>
        <v/>
      </c>
      <c r="U55" s="10">
        <f>IF(OR($A55="",$K55="",Assumptions!$L$5=""),"",$K55-Assumptions!$L$5)</f>
        <v/>
      </c>
      <c r="V55" s="21">
        <f>IF(OR($A55="",$R55="",Assumptions!$L$5=""),"",IF(OR($J55="",$K55=""),"",IF($K55&lt;$J55,"Renewal before start - review",IF($R55="Ended","",IF($K55&lt;Assumptions!$L$5,"Past renewal date - review",IF(AND($R55="Active",$K55&lt;=Assumptions!$L$5+Assumptions!$L$6),"Due within alert window",IF($R55="Non-Renewing","Confirm closeout","")))))))</f>
        <v/>
      </c>
    </row>
    <row r="56" ht="21" customHeight="1">
      <c r="A56" s="15" t="n"/>
      <c r="B56" s="15" t="n"/>
      <c r="C56" s="15" t="n"/>
      <c r="D56" s="15" t="n"/>
      <c r="E56" s="15" t="n"/>
      <c r="F56" s="15" t="n"/>
      <c r="G56" s="15" t="n"/>
      <c r="H56" s="15" t="n"/>
      <c r="I56" s="16" t="n"/>
      <c r="J56" s="17" t="n"/>
      <c r="K56" s="17" t="n"/>
      <c r="L56" s="18" t="n"/>
      <c r="M56" s="16" t="n"/>
      <c r="N56" s="18" t="n"/>
      <c r="O56" s="19" t="n"/>
      <c r="P56" s="16" t="n"/>
      <c r="Q56" s="15" t="n"/>
      <c r="R56" s="16" t="n"/>
      <c r="S56" s="13">
        <f>IF(OR($A56="",$F56=""),"",IFERROR(VLOOKUP($F56,Assumptions!$A$5:$B$10,2,FALSE),""))</f>
        <v/>
      </c>
      <c r="T56" s="22">
        <f>IF(OR($A56="",$O56="",$P56=""),"",IFERROR($O56*IF($P56="Per Visit",$S56,VLOOKUP($P56,Assumptions!$D$5:$E$7,2,FALSE)),""))</f>
        <v/>
      </c>
      <c r="U56" s="8">
        <f>IF(OR($A56="",$K56="",Assumptions!$L$5=""),"",$K56-Assumptions!$L$5)</f>
        <v/>
      </c>
      <c r="V56" s="23">
        <f>IF(OR($A56="",$R56="",Assumptions!$L$5=""),"",IF(OR($J56="",$K56=""),"",IF($K56&lt;$J56,"Renewal before start - review",IF($R56="Ended","",IF($K56&lt;Assumptions!$L$5,"Past renewal date - review",IF(AND($R56="Active",$K56&lt;=Assumptions!$L$5+Assumptions!$L$6),"Due within alert window",IF($R56="Non-Renewing","Confirm closeout","")))))))</f>
        <v/>
      </c>
    </row>
    <row r="57" ht="21" customHeight="1">
      <c r="A57" s="15" t="n"/>
      <c r="B57" s="15" t="n"/>
      <c r="C57" s="15" t="n"/>
      <c r="D57" s="15" t="n"/>
      <c r="E57" s="15" t="n"/>
      <c r="F57" s="15" t="n"/>
      <c r="G57" s="15" t="n"/>
      <c r="H57" s="15" t="n"/>
      <c r="I57" s="16" t="n"/>
      <c r="J57" s="17" t="n"/>
      <c r="K57" s="17" t="n"/>
      <c r="L57" s="18" t="n"/>
      <c r="M57" s="16" t="n"/>
      <c r="N57" s="18" t="n"/>
      <c r="O57" s="19" t="n"/>
      <c r="P57" s="16" t="n"/>
      <c r="Q57" s="15" t="n"/>
      <c r="R57" s="16" t="n"/>
      <c r="S57" s="20">
        <f>IF(OR($A57="",$F57=""),"",IFERROR(VLOOKUP($F57,Assumptions!$A$5:$B$10,2,FALSE),""))</f>
        <v/>
      </c>
      <c r="T57" s="12">
        <f>IF(OR($A57="",$O57="",$P57=""),"",IFERROR($O57*IF($P57="Per Visit",$S57,VLOOKUP($P57,Assumptions!$D$5:$E$7,2,FALSE)),""))</f>
        <v/>
      </c>
      <c r="U57" s="10">
        <f>IF(OR($A57="",$K57="",Assumptions!$L$5=""),"",$K57-Assumptions!$L$5)</f>
        <v/>
      </c>
      <c r="V57" s="21">
        <f>IF(OR($A57="",$R57="",Assumptions!$L$5=""),"",IF(OR($J57="",$K57=""),"",IF($K57&lt;$J57,"Renewal before start - review",IF($R57="Ended","",IF($K57&lt;Assumptions!$L$5,"Past renewal date - review",IF(AND($R57="Active",$K57&lt;=Assumptions!$L$5+Assumptions!$L$6),"Due within alert window",IF($R57="Non-Renewing","Confirm closeout","")))))))</f>
        <v/>
      </c>
    </row>
    <row r="58" ht="21" customHeight="1">
      <c r="A58" s="15" t="n"/>
      <c r="B58" s="15" t="n"/>
      <c r="C58" s="15" t="n"/>
      <c r="D58" s="15" t="n"/>
      <c r="E58" s="15" t="n"/>
      <c r="F58" s="15" t="n"/>
      <c r="G58" s="15" t="n"/>
      <c r="H58" s="15" t="n"/>
      <c r="I58" s="16" t="n"/>
      <c r="J58" s="17" t="n"/>
      <c r="K58" s="17" t="n"/>
      <c r="L58" s="18" t="n"/>
      <c r="M58" s="16" t="n"/>
      <c r="N58" s="18" t="n"/>
      <c r="O58" s="19" t="n"/>
      <c r="P58" s="16" t="n"/>
      <c r="Q58" s="15" t="n"/>
      <c r="R58" s="16" t="n"/>
      <c r="S58" s="13">
        <f>IF(OR($A58="",$F58=""),"",IFERROR(VLOOKUP($F58,Assumptions!$A$5:$B$10,2,FALSE),""))</f>
        <v/>
      </c>
      <c r="T58" s="22">
        <f>IF(OR($A58="",$O58="",$P58=""),"",IFERROR($O58*IF($P58="Per Visit",$S58,VLOOKUP($P58,Assumptions!$D$5:$E$7,2,FALSE)),""))</f>
        <v/>
      </c>
      <c r="U58" s="8">
        <f>IF(OR($A58="",$K58="",Assumptions!$L$5=""),"",$K58-Assumptions!$L$5)</f>
        <v/>
      </c>
      <c r="V58" s="23">
        <f>IF(OR($A58="",$R58="",Assumptions!$L$5=""),"",IF(OR($J58="",$K58=""),"",IF($K58&lt;$J58,"Renewal before start - review",IF($R58="Ended","",IF($K58&lt;Assumptions!$L$5,"Past renewal date - review",IF(AND($R58="Active",$K58&lt;=Assumptions!$L$5+Assumptions!$L$6),"Due within alert window",IF($R58="Non-Renewing","Confirm closeout","")))))))</f>
        <v/>
      </c>
    </row>
    <row r="59" ht="21" customHeight="1">
      <c r="A59" s="15" t="n"/>
      <c r="B59" s="15" t="n"/>
      <c r="C59" s="15" t="n"/>
      <c r="D59" s="15" t="n"/>
      <c r="E59" s="15" t="n"/>
      <c r="F59" s="15" t="n"/>
      <c r="G59" s="15" t="n"/>
      <c r="H59" s="15" t="n"/>
      <c r="I59" s="16" t="n"/>
      <c r="J59" s="17" t="n"/>
      <c r="K59" s="17" t="n"/>
      <c r="L59" s="18" t="n"/>
      <c r="M59" s="16" t="n"/>
      <c r="N59" s="18" t="n"/>
      <c r="O59" s="19" t="n"/>
      <c r="P59" s="16" t="n"/>
      <c r="Q59" s="15" t="n"/>
      <c r="R59" s="16" t="n"/>
      <c r="S59" s="20">
        <f>IF(OR($A59="",$F59=""),"",IFERROR(VLOOKUP($F59,Assumptions!$A$5:$B$10,2,FALSE),""))</f>
        <v/>
      </c>
      <c r="T59" s="12">
        <f>IF(OR($A59="",$O59="",$P59=""),"",IFERROR($O59*IF($P59="Per Visit",$S59,VLOOKUP($P59,Assumptions!$D$5:$E$7,2,FALSE)),""))</f>
        <v/>
      </c>
      <c r="U59" s="10">
        <f>IF(OR($A59="",$K59="",Assumptions!$L$5=""),"",$K59-Assumptions!$L$5)</f>
        <v/>
      </c>
      <c r="V59" s="21">
        <f>IF(OR($A59="",$R59="",Assumptions!$L$5=""),"",IF(OR($J59="",$K59=""),"",IF($K59&lt;$J59,"Renewal before start - review",IF($R59="Ended","",IF($K59&lt;Assumptions!$L$5,"Past renewal date - review",IF(AND($R59="Active",$K59&lt;=Assumptions!$L$5+Assumptions!$L$6),"Due within alert window",IF($R59="Non-Renewing","Confirm closeout","")))))))</f>
        <v/>
      </c>
    </row>
    <row r="60" ht="21" customHeight="1">
      <c r="A60" s="15" t="n"/>
      <c r="B60" s="15" t="n"/>
      <c r="C60" s="15" t="n"/>
      <c r="D60" s="15" t="n"/>
      <c r="E60" s="15" t="n"/>
      <c r="F60" s="15" t="n"/>
      <c r="G60" s="15" t="n"/>
      <c r="H60" s="15" t="n"/>
      <c r="I60" s="16" t="n"/>
      <c r="J60" s="17" t="n"/>
      <c r="K60" s="17" t="n"/>
      <c r="L60" s="18" t="n"/>
      <c r="M60" s="16" t="n"/>
      <c r="N60" s="18" t="n"/>
      <c r="O60" s="19" t="n"/>
      <c r="P60" s="16" t="n"/>
      <c r="Q60" s="15" t="n"/>
      <c r="R60" s="16" t="n"/>
      <c r="S60" s="13">
        <f>IF(OR($A60="",$F60=""),"",IFERROR(VLOOKUP($F60,Assumptions!$A$5:$B$10,2,FALSE),""))</f>
        <v/>
      </c>
      <c r="T60" s="22">
        <f>IF(OR($A60="",$O60="",$P60=""),"",IFERROR($O60*IF($P60="Per Visit",$S60,VLOOKUP($P60,Assumptions!$D$5:$E$7,2,FALSE)),""))</f>
        <v/>
      </c>
      <c r="U60" s="8">
        <f>IF(OR($A60="",$K60="",Assumptions!$L$5=""),"",$K60-Assumptions!$L$5)</f>
        <v/>
      </c>
      <c r="V60" s="23">
        <f>IF(OR($A60="",$R60="",Assumptions!$L$5=""),"",IF(OR($J60="",$K60=""),"",IF($K60&lt;$J60,"Renewal before start - review",IF($R60="Ended","",IF($K60&lt;Assumptions!$L$5,"Past renewal date - review",IF(AND($R60="Active",$K60&lt;=Assumptions!$L$5+Assumptions!$L$6),"Due within alert window",IF($R60="Non-Renewing","Confirm closeout","")))))))</f>
        <v/>
      </c>
    </row>
    <row r="61" ht="21" customHeight="1">
      <c r="A61" s="15" t="n"/>
      <c r="B61" s="15" t="n"/>
      <c r="C61" s="15" t="n"/>
      <c r="D61" s="15" t="n"/>
      <c r="E61" s="15" t="n"/>
      <c r="F61" s="15" t="n"/>
      <c r="G61" s="15" t="n"/>
      <c r="H61" s="15" t="n"/>
      <c r="I61" s="16" t="n"/>
      <c r="J61" s="17" t="n"/>
      <c r="K61" s="17" t="n"/>
      <c r="L61" s="18" t="n"/>
      <c r="M61" s="16" t="n"/>
      <c r="N61" s="18" t="n"/>
      <c r="O61" s="19" t="n"/>
      <c r="P61" s="16" t="n"/>
      <c r="Q61" s="15" t="n"/>
      <c r="R61" s="16" t="n"/>
      <c r="S61" s="20">
        <f>IF(OR($A61="",$F61=""),"",IFERROR(VLOOKUP($F61,Assumptions!$A$5:$B$10,2,FALSE),""))</f>
        <v/>
      </c>
      <c r="T61" s="12">
        <f>IF(OR($A61="",$O61="",$P61=""),"",IFERROR($O61*IF($P61="Per Visit",$S61,VLOOKUP($P61,Assumptions!$D$5:$E$7,2,FALSE)),""))</f>
        <v/>
      </c>
      <c r="U61" s="10">
        <f>IF(OR($A61="",$K61="",Assumptions!$L$5=""),"",$K61-Assumptions!$L$5)</f>
        <v/>
      </c>
      <c r="V61" s="21">
        <f>IF(OR($A61="",$R61="",Assumptions!$L$5=""),"",IF(OR($J61="",$K61=""),"",IF($K61&lt;$J61,"Renewal before start - review",IF($R61="Ended","",IF($K61&lt;Assumptions!$L$5,"Past renewal date - review",IF(AND($R61="Active",$K61&lt;=Assumptions!$L$5+Assumptions!$L$6),"Due within alert window",IF($R61="Non-Renewing","Confirm closeout","")))))))</f>
        <v/>
      </c>
    </row>
    <row r="62" ht="21" customHeight="1">
      <c r="A62" s="15" t="n"/>
      <c r="B62" s="15" t="n"/>
      <c r="C62" s="15" t="n"/>
      <c r="D62" s="15" t="n"/>
      <c r="E62" s="15" t="n"/>
      <c r="F62" s="15" t="n"/>
      <c r="G62" s="15" t="n"/>
      <c r="H62" s="15" t="n"/>
      <c r="I62" s="16" t="n"/>
      <c r="J62" s="17" t="n"/>
      <c r="K62" s="17" t="n"/>
      <c r="L62" s="18" t="n"/>
      <c r="M62" s="16" t="n"/>
      <c r="N62" s="18" t="n"/>
      <c r="O62" s="19" t="n"/>
      <c r="P62" s="16" t="n"/>
      <c r="Q62" s="15" t="n"/>
      <c r="R62" s="16" t="n"/>
      <c r="S62" s="13">
        <f>IF(OR($A62="",$F62=""),"",IFERROR(VLOOKUP($F62,Assumptions!$A$5:$B$10,2,FALSE),""))</f>
        <v/>
      </c>
      <c r="T62" s="22">
        <f>IF(OR($A62="",$O62="",$P62=""),"",IFERROR($O62*IF($P62="Per Visit",$S62,VLOOKUP($P62,Assumptions!$D$5:$E$7,2,FALSE)),""))</f>
        <v/>
      </c>
      <c r="U62" s="8">
        <f>IF(OR($A62="",$K62="",Assumptions!$L$5=""),"",$K62-Assumptions!$L$5)</f>
        <v/>
      </c>
      <c r="V62" s="23">
        <f>IF(OR($A62="",$R62="",Assumptions!$L$5=""),"",IF(OR($J62="",$K62=""),"",IF($K62&lt;$J62,"Renewal before start - review",IF($R62="Ended","",IF($K62&lt;Assumptions!$L$5,"Past renewal date - review",IF(AND($R62="Active",$K62&lt;=Assumptions!$L$5+Assumptions!$L$6),"Due within alert window",IF($R62="Non-Renewing","Confirm closeout","")))))))</f>
        <v/>
      </c>
    </row>
    <row r="63" ht="21" customHeight="1">
      <c r="A63" s="15" t="n"/>
      <c r="B63" s="15" t="n"/>
      <c r="C63" s="15" t="n"/>
      <c r="D63" s="15" t="n"/>
      <c r="E63" s="15" t="n"/>
      <c r="F63" s="15" t="n"/>
      <c r="G63" s="15" t="n"/>
      <c r="H63" s="15" t="n"/>
      <c r="I63" s="16" t="n"/>
      <c r="J63" s="17" t="n"/>
      <c r="K63" s="17" t="n"/>
      <c r="L63" s="18" t="n"/>
      <c r="M63" s="16" t="n"/>
      <c r="N63" s="18" t="n"/>
      <c r="O63" s="19" t="n"/>
      <c r="P63" s="16" t="n"/>
      <c r="Q63" s="15" t="n"/>
      <c r="R63" s="16" t="n"/>
      <c r="S63" s="20">
        <f>IF(OR($A63="",$F63=""),"",IFERROR(VLOOKUP($F63,Assumptions!$A$5:$B$10,2,FALSE),""))</f>
        <v/>
      </c>
      <c r="T63" s="12">
        <f>IF(OR($A63="",$O63="",$P63=""),"",IFERROR($O63*IF($P63="Per Visit",$S63,VLOOKUP($P63,Assumptions!$D$5:$E$7,2,FALSE)),""))</f>
        <v/>
      </c>
      <c r="U63" s="10">
        <f>IF(OR($A63="",$K63="",Assumptions!$L$5=""),"",$K63-Assumptions!$L$5)</f>
        <v/>
      </c>
      <c r="V63" s="21">
        <f>IF(OR($A63="",$R63="",Assumptions!$L$5=""),"",IF(OR($J63="",$K63=""),"",IF($K63&lt;$J63,"Renewal before start - review",IF($R63="Ended","",IF($K63&lt;Assumptions!$L$5,"Past renewal date - review",IF(AND($R63="Active",$K63&lt;=Assumptions!$L$5+Assumptions!$L$6),"Due within alert window",IF($R63="Non-Renewing","Confirm closeout","")))))))</f>
        <v/>
      </c>
    </row>
    <row r="64" ht="21" customHeight="1">
      <c r="A64" s="15" t="n"/>
      <c r="B64" s="15" t="n"/>
      <c r="C64" s="15" t="n"/>
      <c r="D64" s="15" t="n"/>
      <c r="E64" s="15" t="n"/>
      <c r="F64" s="15" t="n"/>
      <c r="G64" s="15" t="n"/>
      <c r="H64" s="15" t="n"/>
      <c r="I64" s="16" t="n"/>
      <c r="J64" s="17" t="n"/>
      <c r="K64" s="17" t="n"/>
      <c r="L64" s="18" t="n"/>
      <c r="M64" s="16" t="n"/>
      <c r="N64" s="18" t="n"/>
      <c r="O64" s="19" t="n"/>
      <c r="P64" s="16" t="n"/>
      <c r="Q64" s="15" t="n"/>
      <c r="R64" s="16" t="n"/>
      <c r="S64" s="13">
        <f>IF(OR($A64="",$F64=""),"",IFERROR(VLOOKUP($F64,Assumptions!$A$5:$B$10,2,FALSE),""))</f>
        <v/>
      </c>
      <c r="T64" s="22">
        <f>IF(OR($A64="",$O64="",$P64=""),"",IFERROR($O64*IF($P64="Per Visit",$S64,VLOOKUP($P64,Assumptions!$D$5:$E$7,2,FALSE)),""))</f>
        <v/>
      </c>
      <c r="U64" s="8">
        <f>IF(OR($A64="",$K64="",Assumptions!$L$5=""),"",$K64-Assumptions!$L$5)</f>
        <v/>
      </c>
      <c r="V64" s="23">
        <f>IF(OR($A64="",$R64="",Assumptions!$L$5=""),"",IF(OR($J64="",$K64=""),"",IF($K64&lt;$J64,"Renewal before start - review",IF($R64="Ended","",IF($K64&lt;Assumptions!$L$5,"Past renewal date - review",IF(AND($R64="Active",$K64&lt;=Assumptions!$L$5+Assumptions!$L$6),"Due within alert window",IF($R64="Non-Renewing","Confirm closeout","")))))))</f>
        <v/>
      </c>
    </row>
    <row r="65" ht="21" customHeight="1">
      <c r="A65" s="15" t="n"/>
      <c r="B65" s="15" t="n"/>
      <c r="C65" s="15" t="n"/>
      <c r="D65" s="15" t="n"/>
      <c r="E65" s="15" t="n"/>
      <c r="F65" s="15" t="n"/>
      <c r="G65" s="15" t="n"/>
      <c r="H65" s="15" t="n"/>
      <c r="I65" s="16" t="n"/>
      <c r="J65" s="17" t="n"/>
      <c r="K65" s="17" t="n"/>
      <c r="L65" s="18" t="n"/>
      <c r="M65" s="16" t="n"/>
      <c r="N65" s="18" t="n"/>
      <c r="O65" s="19" t="n"/>
      <c r="P65" s="16" t="n"/>
      <c r="Q65" s="15" t="n"/>
      <c r="R65" s="16" t="n"/>
      <c r="S65" s="20">
        <f>IF(OR($A65="",$F65=""),"",IFERROR(VLOOKUP($F65,Assumptions!$A$5:$B$10,2,FALSE),""))</f>
        <v/>
      </c>
      <c r="T65" s="12">
        <f>IF(OR($A65="",$O65="",$P65=""),"",IFERROR($O65*IF($P65="Per Visit",$S65,VLOOKUP($P65,Assumptions!$D$5:$E$7,2,FALSE)),""))</f>
        <v/>
      </c>
      <c r="U65" s="10">
        <f>IF(OR($A65="",$K65="",Assumptions!$L$5=""),"",$K65-Assumptions!$L$5)</f>
        <v/>
      </c>
      <c r="V65" s="21">
        <f>IF(OR($A65="",$R65="",Assumptions!$L$5=""),"",IF(OR($J65="",$K65=""),"",IF($K65&lt;$J65,"Renewal before start - review",IF($R65="Ended","",IF($K65&lt;Assumptions!$L$5,"Past renewal date - review",IF(AND($R65="Active",$K65&lt;=Assumptions!$L$5+Assumptions!$L$6),"Due within alert window",IF($R65="Non-Renewing","Confirm closeout","")))))))</f>
        <v/>
      </c>
    </row>
    <row r="66" ht="21" customHeight="1">
      <c r="A66" s="15" t="n"/>
      <c r="B66" s="15" t="n"/>
      <c r="C66" s="15" t="n"/>
      <c r="D66" s="15" t="n"/>
      <c r="E66" s="15" t="n"/>
      <c r="F66" s="15" t="n"/>
      <c r="G66" s="15" t="n"/>
      <c r="H66" s="15" t="n"/>
      <c r="I66" s="16" t="n"/>
      <c r="J66" s="17" t="n"/>
      <c r="K66" s="17" t="n"/>
      <c r="L66" s="18" t="n"/>
      <c r="M66" s="16" t="n"/>
      <c r="N66" s="18" t="n"/>
      <c r="O66" s="19" t="n"/>
      <c r="P66" s="16" t="n"/>
      <c r="Q66" s="15" t="n"/>
      <c r="R66" s="16" t="n"/>
      <c r="S66" s="13">
        <f>IF(OR($A66="",$F66=""),"",IFERROR(VLOOKUP($F66,Assumptions!$A$5:$B$10,2,FALSE),""))</f>
        <v/>
      </c>
      <c r="T66" s="22">
        <f>IF(OR($A66="",$O66="",$P66=""),"",IFERROR($O66*IF($P66="Per Visit",$S66,VLOOKUP($P66,Assumptions!$D$5:$E$7,2,FALSE)),""))</f>
        <v/>
      </c>
      <c r="U66" s="8">
        <f>IF(OR($A66="",$K66="",Assumptions!$L$5=""),"",$K66-Assumptions!$L$5)</f>
        <v/>
      </c>
      <c r="V66" s="23">
        <f>IF(OR($A66="",$R66="",Assumptions!$L$5=""),"",IF(OR($J66="",$K66=""),"",IF($K66&lt;$J66,"Renewal before start - review",IF($R66="Ended","",IF($K66&lt;Assumptions!$L$5,"Past renewal date - review",IF(AND($R66="Active",$K66&lt;=Assumptions!$L$5+Assumptions!$L$6),"Due within alert window",IF($R66="Non-Renewing","Confirm closeout","")))))))</f>
        <v/>
      </c>
    </row>
    <row r="67" ht="21" customHeight="1">
      <c r="A67" s="15" t="n"/>
      <c r="B67" s="15" t="n"/>
      <c r="C67" s="15" t="n"/>
      <c r="D67" s="15" t="n"/>
      <c r="E67" s="15" t="n"/>
      <c r="F67" s="15" t="n"/>
      <c r="G67" s="15" t="n"/>
      <c r="H67" s="15" t="n"/>
      <c r="I67" s="16" t="n"/>
      <c r="J67" s="17" t="n"/>
      <c r="K67" s="17" t="n"/>
      <c r="L67" s="18" t="n"/>
      <c r="M67" s="16" t="n"/>
      <c r="N67" s="18" t="n"/>
      <c r="O67" s="19" t="n"/>
      <c r="P67" s="16" t="n"/>
      <c r="Q67" s="15" t="n"/>
      <c r="R67" s="16" t="n"/>
      <c r="S67" s="20">
        <f>IF(OR($A67="",$F67=""),"",IFERROR(VLOOKUP($F67,Assumptions!$A$5:$B$10,2,FALSE),""))</f>
        <v/>
      </c>
      <c r="T67" s="12">
        <f>IF(OR($A67="",$O67="",$P67=""),"",IFERROR($O67*IF($P67="Per Visit",$S67,VLOOKUP($P67,Assumptions!$D$5:$E$7,2,FALSE)),""))</f>
        <v/>
      </c>
      <c r="U67" s="10">
        <f>IF(OR($A67="",$K67="",Assumptions!$L$5=""),"",$K67-Assumptions!$L$5)</f>
        <v/>
      </c>
      <c r="V67" s="21">
        <f>IF(OR($A67="",$R67="",Assumptions!$L$5=""),"",IF(OR($J67="",$K67=""),"",IF($K67&lt;$J67,"Renewal before start - review",IF($R67="Ended","",IF($K67&lt;Assumptions!$L$5,"Past renewal date - review",IF(AND($R67="Active",$K67&lt;=Assumptions!$L$5+Assumptions!$L$6),"Due within alert window",IF($R67="Non-Renewing","Confirm closeout","")))))))</f>
        <v/>
      </c>
    </row>
    <row r="68" ht="21" customHeight="1">
      <c r="A68" s="15" t="n"/>
      <c r="B68" s="15" t="n"/>
      <c r="C68" s="15" t="n"/>
      <c r="D68" s="15" t="n"/>
      <c r="E68" s="15" t="n"/>
      <c r="F68" s="15" t="n"/>
      <c r="G68" s="15" t="n"/>
      <c r="H68" s="15" t="n"/>
      <c r="I68" s="16" t="n"/>
      <c r="J68" s="17" t="n"/>
      <c r="K68" s="17" t="n"/>
      <c r="L68" s="18" t="n"/>
      <c r="M68" s="16" t="n"/>
      <c r="N68" s="18" t="n"/>
      <c r="O68" s="19" t="n"/>
      <c r="P68" s="16" t="n"/>
      <c r="Q68" s="15" t="n"/>
      <c r="R68" s="16" t="n"/>
      <c r="S68" s="13">
        <f>IF(OR($A68="",$F68=""),"",IFERROR(VLOOKUP($F68,Assumptions!$A$5:$B$10,2,FALSE),""))</f>
        <v/>
      </c>
      <c r="T68" s="22">
        <f>IF(OR($A68="",$O68="",$P68=""),"",IFERROR($O68*IF($P68="Per Visit",$S68,VLOOKUP($P68,Assumptions!$D$5:$E$7,2,FALSE)),""))</f>
        <v/>
      </c>
      <c r="U68" s="8">
        <f>IF(OR($A68="",$K68="",Assumptions!$L$5=""),"",$K68-Assumptions!$L$5)</f>
        <v/>
      </c>
      <c r="V68" s="23">
        <f>IF(OR($A68="",$R68="",Assumptions!$L$5=""),"",IF(OR($J68="",$K68=""),"",IF($K68&lt;$J68,"Renewal before start - review",IF($R68="Ended","",IF($K68&lt;Assumptions!$L$5,"Past renewal date - review",IF(AND($R68="Active",$K68&lt;=Assumptions!$L$5+Assumptions!$L$6),"Due within alert window",IF($R68="Non-Renewing","Confirm closeout","")))))))</f>
        <v/>
      </c>
    </row>
    <row r="69" ht="21" customHeight="1">
      <c r="A69" s="15" t="n"/>
      <c r="B69" s="15" t="n"/>
      <c r="C69" s="15" t="n"/>
      <c r="D69" s="15" t="n"/>
      <c r="E69" s="15" t="n"/>
      <c r="F69" s="15" t="n"/>
      <c r="G69" s="15" t="n"/>
      <c r="H69" s="15" t="n"/>
      <c r="I69" s="16" t="n"/>
      <c r="J69" s="17" t="n"/>
      <c r="K69" s="17" t="n"/>
      <c r="L69" s="18" t="n"/>
      <c r="M69" s="16" t="n"/>
      <c r="N69" s="18" t="n"/>
      <c r="O69" s="19" t="n"/>
      <c r="P69" s="16" t="n"/>
      <c r="Q69" s="15" t="n"/>
      <c r="R69" s="16" t="n"/>
      <c r="S69" s="20">
        <f>IF(OR($A69="",$F69=""),"",IFERROR(VLOOKUP($F69,Assumptions!$A$5:$B$10,2,FALSE),""))</f>
        <v/>
      </c>
      <c r="T69" s="12">
        <f>IF(OR($A69="",$O69="",$P69=""),"",IFERROR($O69*IF($P69="Per Visit",$S69,VLOOKUP($P69,Assumptions!$D$5:$E$7,2,FALSE)),""))</f>
        <v/>
      </c>
      <c r="U69" s="10">
        <f>IF(OR($A69="",$K69="",Assumptions!$L$5=""),"",$K69-Assumptions!$L$5)</f>
        <v/>
      </c>
      <c r="V69" s="21">
        <f>IF(OR($A69="",$R69="",Assumptions!$L$5=""),"",IF(OR($J69="",$K69=""),"",IF($K69&lt;$J69,"Renewal before start - review",IF($R69="Ended","",IF($K69&lt;Assumptions!$L$5,"Past renewal date - review",IF(AND($R69="Active",$K69&lt;=Assumptions!$L$5+Assumptions!$L$6),"Due within alert window",IF($R69="Non-Renewing","Confirm closeout","")))))))</f>
        <v/>
      </c>
    </row>
    <row r="70" ht="21" customHeight="1">
      <c r="A70" s="15" t="n"/>
      <c r="B70" s="15" t="n"/>
      <c r="C70" s="15" t="n"/>
      <c r="D70" s="15" t="n"/>
      <c r="E70" s="15" t="n"/>
      <c r="F70" s="15" t="n"/>
      <c r="G70" s="15" t="n"/>
      <c r="H70" s="15" t="n"/>
      <c r="I70" s="16" t="n"/>
      <c r="J70" s="17" t="n"/>
      <c r="K70" s="17" t="n"/>
      <c r="L70" s="18" t="n"/>
      <c r="M70" s="16" t="n"/>
      <c r="N70" s="18" t="n"/>
      <c r="O70" s="19" t="n"/>
      <c r="P70" s="16" t="n"/>
      <c r="Q70" s="15" t="n"/>
      <c r="R70" s="16" t="n"/>
      <c r="S70" s="13">
        <f>IF(OR($A70="",$F70=""),"",IFERROR(VLOOKUP($F70,Assumptions!$A$5:$B$10,2,FALSE),""))</f>
        <v/>
      </c>
      <c r="T70" s="22">
        <f>IF(OR($A70="",$O70="",$P70=""),"",IFERROR($O70*IF($P70="Per Visit",$S70,VLOOKUP($P70,Assumptions!$D$5:$E$7,2,FALSE)),""))</f>
        <v/>
      </c>
      <c r="U70" s="8">
        <f>IF(OR($A70="",$K70="",Assumptions!$L$5=""),"",$K70-Assumptions!$L$5)</f>
        <v/>
      </c>
      <c r="V70" s="23">
        <f>IF(OR($A70="",$R70="",Assumptions!$L$5=""),"",IF(OR($J70="",$K70=""),"",IF($K70&lt;$J70,"Renewal before start - review",IF($R70="Ended","",IF($K70&lt;Assumptions!$L$5,"Past renewal date - review",IF(AND($R70="Active",$K70&lt;=Assumptions!$L$5+Assumptions!$L$6),"Due within alert window",IF($R70="Non-Renewing","Confirm closeout","")))))))</f>
        <v/>
      </c>
    </row>
    <row r="71" ht="21" customHeight="1">
      <c r="A71" s="15" t="n"/>
      <c r="B71" s="15" t="n"/>
      <c r="C71" s="15" t="n"/>
      <c r="D71" s="15" t="n"/>
      <c r="E71" s="15" t="n"/>
      <c r="F71" s="15" t="n"/>
      <c r="G71" s="15" t="n"/>
      <c r="H71" s="15" t="n"/>
      <c r="I71" s="16" t="n"/>
      <c r="J71" s="17" t="n"/>
      <c r="K71" s="17" t="n"/>
      <c r="L71" s="18" t="n"/>
      <c r="M71" s="16" t="n"/>
      <c r="N71" s="18" t="n"/>
      <c r="O71" s="19" t="n"/>
      <c r="P71" s="16" t="n"/>
      <c r="Q71" s="15" t="n"/>
      <c r="R71" s="16" t="n"/>
      <c r="S71" s="20">
        <f>IF(OR($A71="",$F71=""),"",IFERROR(VLOOKUP($F71,Assumptions!$A$5:$B$10,2,FALSE),""))</f>
        <v/>
      </c>
      <c r="T71" s="12">
        <f>IF(OR($A71="",$O71="",$P71=""),"",IFERROR($O71*IF($P71="Per Visit",$S71,VLOOKUP($P71,Assumptions!$D$5:$E$7,2,FALSE)),""))</f>
        <v/>
      </c>
      <c r="U71" s="10">
        <f>IF(OR($A71="",$K71="",Assumptions!$L$5=""),"",$K71-Assumptions!$L$5)</f>
        <v/>
      </c>
      <c r="V71" s="21">
        <f>IF(OR($A71="",$R71="",Assumptions!$L$5=""),"",IF(OR($J71="",$K71=""),"",IF($K71&lt;$J71,"Renewal before start - review",IF($R71="Ended","",IF($K71&lt;Assumptions!$L$5,"Past renewal date - review",IF(AND($R71="Active",$K71&lt;=Assumptions!$L$5+Assumptions!$L$6),"Due within alert window",IF($R71="Non-Renewing","Confirm closeout","")))))))</f>
        <v/>
      </c>
    </row>
    <row r="72" ht="21" customHeight="1">
      <c r="A72" s="15" t="n"/>
      <c r="B72" s="15" t="n"/>
      <c r="C72" s="15" t="n"/>
      <c r="D72" s="15" t="n"/>
      <c r="E72" s="15" t="n"/>
      <c r="F72" s="15" t="n"/>
      <c r="G72" s="15" t="n"/>
      <c r="H72" s="15" t="n"/>
      <c r="I72" s="16" t="n"/>
      <c r="J72" s="17" t="n"/>
      <c r="K72" s="17" t="n"/>
      <c r="L72" s="18" t="n"/>
      <c r="M72" s="16" t="n"/>
      <c r="N72" s="18" t="n"/>
      <c r="O72" s="19" t="n"/>
      <c r="P72" s="16" t="n"/>
      <c r="Q72" s="15" t="n"/>
      <c r="R72" s="16" t="n"/>
      <c r="S72" s="13">
        <f>IF(OR($A72="",$F72=""),"",IFERROR(VLOOKUP($F72,Assumptions!$A$5:$B$10,2,FALSE),""))</f>
        <v/>
      </c>
      <c r="T72" s="22">
        <f>IF(OR($A72="",$O72="",$P72=""),"",IFERROR($O72*IF($P72="Per Visit",$S72,VLOOKUP($P72,Assumptions!$D$5:$E$7,2,FALSE)),""))</f>
        <v/>
      </c>
      <c r="U72" s="8">
        <f>IF(OR($A72="",$K72="",Assumptions!$L$5=""),"",$K72-Assumptions!$L$5)</f>
        <v/>
      </c>
      <c r="V72" s="23">
        <f>IF(OR($A72="",$R72="",Assumptions!$L$5=""),"",IF(OR($J72="",$K72=""),"",IF($K72&lt;$J72,"Renewal before start - review",IF($R72="Ended","",IF($K72&lt;Assumptions!$L$5,"Past renewal date - review",IF(AND($R72="Active",$K72&lt;=Assumptions!$L$5+Assumptions!$L$6),"Due within alert window",IF($R72="Non-Renewing","Confirm closeout","")))))))</f>
        <v/>
      </c>
    </row>
    <row r="73" ht="21" customHeight="1">
      <c r="A73" s="15" t="n"/>
      <c r="B73" s="15" t="n"/>
      <c r="C73" s="15" t="n"/>
      <c r="D73" s="15" t="n"/>
      <c r="E73" s="15" t="n"/>
      <c r="F73" s="15" t="n"/>
      <c r="G73" s="15" t="n"/>
      <c r="H73" s="15" t="n"/>
      <c r="I73" s="16" t="n"/>
      <c r="J73" s="17" t="n"/>
      <c r="K73" s="17" t="n"/>
      <c r="L73" s="18" t="n"/>
      <c r="M73" s="16" t="n"/>
      <c r="N73" s="18" t="n"/>
      <c r="O73" s="19" t="n"/>
      <c r="P73" s="16" t="n"/>
      <c r="Q73" s="15" t="n"/>
      <c r="R73" s="16" t="n"/>
      <c r="S73" s="20">
        <f>IF(OR($A73="",$F73=""),"",IFERROR(VLOOKUP($F73,Assumptions!$A$5:$B$10,2,FALSE),""))</f>
        <v/>
      </c>
      <c r="T73" s="12">
        <f>IF(OR($A73="",$O73="",$P73=""),"",IFERROR($O73*IF($P73="Per Visit",$S73,VLOOKUP($P73,Assumptions!$D$5:$E$7,2,FALSE)),""))</f>
        <v/>
      </c>
      <c r="U73" s="10">
        <f>IF(OR($A73="",$K73="",Assumptions!$L$5=""),"",$K73-Assumptions!$L$5)</f>
        <v/>
      </c>
      <c r="V73" s="21">
        <f>IF(OR($A73="",$R73="",Assumptions!$L$5=""),"",IF(OR($J73="",$K73=""),"",IF($K73&lt;$J73,"Renewal before start - review",IF($R73="Ended","",IF($K73&lt;Assumptions!$L$5,"Past renewal date - review",IF(AND($R73="Active",$K73&lt;=Assumptions!$L$5+Assumptions!$L$6),"Due within alert window",IF($R73="Non-Renewing","Confirm closeout","")))))))</f>
        <v/>
      </c>
    </row>
    <row r="74" ht="21" customHeight="1">
      <c r="A74" s="15" t="n"/>
      <c r="B74" s="15" t="n"/>
      <c r="C74" s="15" t="n"/>
      <c r="D74" s="15" t="n"/>
      <c r="E74" s="15" t="n"/>
      <c r="F74" s="15" t="n"/>
      <c r="G74" s="15" t="n"/>
      <c r="H74" s="15" t="n"/>
      <c r="I74" s="16" t="n"/>
      <c r="J74" s="17" t="n"/>
      <c r="K74" s="17" t="n"/>
      <c r="L74" s="18" t="n"/>
      <c r="M74" s="16" t="n"/>
      <c r="N74" s="18" t="n"/>
      <c r="O74" s="19" t="n"/>
      <c r="P74" s="16" t="n"/>
      <c r="Q74" s="15" t="n"/>
      <c r="R74" s="16" t="n"/>
      <c r="S74" s="13">
        <f>IF(OR($A74="",$F74=""),"",IFERROR(VLOOKUP($F74,Assumptions!$A$5:$B$10,2,FALSE),""))</f>
        <v/>
      </c>
      <c r="T74" s="22">
        <f>IF(OR($A74="",$O74="",$P74=""),"",IFERROR($O74*IF($P74="Per Visit",$S74,VLOOKUP($P74,Assumptions!$D$5:$E$7,2,FALSE)),""))</f>
        <v/>
      </c>
      <c r="U74" s="8">
        <f>IF(OR($A74="",$K74="",Assumptions!$L$5=""),"",$K74-Assumptions!$L$5)</f>
        <v/>
      </c>
      <c r="V74" s="23">
        <f>IF(OR($A74="",$R74="",Assumptions!$L$5=""),"",IF(OR($J74="",$K74=""),"",IF($K74&lt;$J74,"Renewal before start - review",IF($R74="Ended","",IF($K74&lt;Assumptions!$L$5,"Past renewal date - review",IF(AND($R74="Active",$K74&lt;=Assumptions!$L$5+Assumptions!$L$6),"Due within alert window",IF($R74="Non-Renewing","Confirm closeout","")))))))</f>
        <v/>
      </c>
    </row>
    <row r="75" ht="21" customHeight="1">
      <c r="A75" s="15" t="n"/>
      <c r="B75" s="15" t="n"/>
      <c r="C75" s="15" t="n"/>
      <c r="D75" s="15" t="n"/>
      <c r="E75" s="15" t="n"/>
      <c r="F75" s="15" t="n"/>
      <c r="G75" s="15" t="n"/>
      <c r="H75" s="15" t="n"/>
      <c r="I75" s="16" t="n"/>
      <c r="J75" s="17" t="n"/>
      <c r="K75" s="17" t="n"/>
      <c r="L75" s="18" t="n"/>
      <c r="M75" s="16" t="n"/>
      <c r="N75" s="18" t="n"/>
      <c r="O75" s="19" t="n"/>
      <c r="P75" s="16" t="n"/>
      <c r="Q75" s="15" t="n"/>
      <c r="R75" s="16" t="n"/>
      <c r="S75" s="20">
        <f>IF(OR($A75="",$F75=""),"",IFERROR(VLOOKUP($F75,Assumptions!$A$5:$B$10,2,FALSE),""))</f>
        <v/>
      </c>
      <c r="T75" s="12">
        <f>IF(OR($A75="",$O75="",$P75=""),"",IFERROR($O75*IF($P75="Per Visit",$S75,VLOOKUP($P75,Assumptions!$D$5:$E$7,2,FALSE)),""))</f>
        <v/>
      </c>
      <c r="U75" s="10">
        <f>IF(OR($A75="",$K75="",Assumptions!$L$5=""),"",$K75-Assumptions!$L$5)</f>
        <v/>
      </c>
      <c r="V75" s="21">
        <f>IF(OR($A75="",$R75="",Assumptions!$L$5=""),"",IF(OR($J75="",$K75=""),"",IF($K75&lt;$J75,"Renewal before start - review",IF($R75="Ended","",IF($K75&lt;Assumptions!$L$5,"Past renewal date - review",IF(AND($R75="Active",$K75&lt;=Assumptions!$L$5+Assumptions!$L$6),"Due within alert window",IF($R75="Non-Renewing","Confirm closeout","")))))))</f>
        <v/>
      </c>
    </row>
    <row r="76" ht="21" customHeight="1">
      <c r="A76" s="15" t="n"/>
      <c r="B76" s="15" t="n"/>
      <c r="C76" s="15" t="n"/>
      <c r="D76" s="15" t="n"/>
      <c r="E76" s="15" t="n"/>
      <c r="F76" s="15" t="n"/>
      <c r="G76" s="15" t="n"/>
      <c r="H76" s="15" t="n"/>
      <c r="I76" s="16" t="n"/>
      <c r="J76" s="17" t="n"/>
      <c r="K76" s="17" t="n"/>
      <c r="L76" s="18" t="n"/>
      <c r="M76" s="16" t="n"/>
      <c r="N76" s="18" t="n"/>
      <c r="O76" s="19" t="n"/>
      <c r="P76" s="16" t="n"/>
      <c r="Q76" s="15" t="n"/>
      <c r="R76" s="16" t="n"/>
      <c r="S76" s="13">
        <f>IF(OR($A76="",$F76=""),"",IFERROR(VLOOKUP($F76,Assumptions!$A$5:$B$10,2,FALSE),""))</f>
        <v/>
      </c>
      <c r="T76" s="22">
        <f>IF(OR($A76="",$O76="",$P76=""),"",IFERROR($O76*IF($P76="Per Visit",$S76,VLOOKUP($P76,Assumptions!$D$5:$E$7,2,FALSE)),""))</f>
        <v/>
      </c>
      <c r="U76" s="8">
        <f>IF(OR($A76="",$K76="",Assumptions!$L$5=""),"",$K76-Assumptions!$L$5)</f>
        <v/>
      </c>
      <c r="V76" s="23">
        <f>IF(OR($A76="",$R76="",Assumptions!$L$5=""),"",IF(OR($J76="",$K76=""),"",IF($K76&lt;$J76,"Renewal before start - review",IF($R76="Ended","",IF($K76&lt;Assumptions!$L$5,"Past renewal date - review",IF(AND($R76="Active",$K76&lt;=Assumptions!$L$5+Assumptions!$L$6),"Due within alert window",IF($R76="Non-Renewing","Confirm closeout","")))))))</f>
        <v/>
      </c>
    </row>
    <row r="77" ht="21" customHeight="1">
      <c r="A77" s="15" t="n"/>
      <c r="B77" s="15" t="n"/>
      <c r="C77" s="15" t="n"/>
      <c r="D77" s="15" t="n"/>
      <c r="E77" s="15" t="n"/>
      <c r="F77" s="15" t="n"/>
      <c r="G77" s="15" t="n"/>
      <c r="H77" s="15" t="n"/>
      <c r="I77" s="16" t="n"/>
      <c r="J77" s="17" t="n"/>
      <c r="K77" s="17" t="n"/>
      <c r="L77" s="18" t="n"/>
      <c r="M77" s="16" t="n"/>
      <c r="N77" s="18" t="n"/>
      <c r="O77" s="19" t="n"/>
      <c r="P77" s="16" t="n"/>
      <c r="Q77" s="15" t="n"/>
      <c r="R77" s="16" t="n"/>
      <c r="S77" s="20">
        <f>IF(OR($A77="",$F77=""),"",IFERROR(VLOOKUP($F77,Assumptions!$A$5:$B$10,2,FALSE),""))</f>
        <v/>
      </c>
      <c r="T77" s="12">
        <f>IF(OR($A77="",$O77="",$P77=""),"",IFERROR($O77*IF($P77="Per Visit",$S77,VLOOKUP($P77,Assumptions!$D$5:$E$7,2,FALSE)),""))</f>
        <v/>
      </c>
      <c r="U77" s="10">
        <f>IF(OR($A77="",$K77="",Assumptions!$L$5=""),"",$K77-Assumptions!$L$5)</f>
        <v/>
      </c>
      <c r="V77" s="21">
        <f>IF(OR($A77="",$R77="",Assumptions!$L$5=""),"",IF(OR($J77="",$K77=""),"",IF($K77&lt;$J77,"Renewal before start - review",IF($R77="Ended","",IF($K77&lt;Assumptions!$L$5,"Past renewal date - review",IF(AND($R77="Active",$K77&lt;=Assumptions!$L$5+Assumptions!$L$6),"Due within alert window",IF($R77="Non-Renewing","Confirm closeout","")))))))</f>
        <v/>
      </c>
    </row>
    <row r="78" ht="21" customHeight="1">
      <c r="A78" s="15" t="n"/>
      <c r="B78" s="15" t="n"/>
      <c r="C78" s="15" t="n"/>
      <c r="D78" s="15" t="n"/>
      <c r="E78" s="15" t="n"/>
      <c r="F78" s="15" t="n"/>
      <c r="G78" s="15" t="n"/>
      <c r="H78" s="15" t="n"/>
      <c r="I78" s="16" t="n"/>
      <c r="J78" s="17" t="n"/>
      <c r="K78" s="17" t="n"/>
      <c r="L78" s="18" t="n"/>
      <c r="M78" s="16" t="n"/>
      <c r="N78" s="18" t="n"/>
      <c r="O78" s="19" t="n"/>
      <c r="P78" s="16" t="n"/>
      <c r="Q78" s="15" t="n"/>
      <c r="R78" s="16" t="n"/>
      <c r="S78" s="13">
        <f>IF(OR($A78="",$F78=""),"",IFERROR(VLOOKUP($F78,Assumptions!$A$5:$B$10,2,FALSE),""))</f>
        <v/>
      </c>
      <c r="T78" s="22">
        <f>IF(OR($A78="",$O78="",$P78=""),"",IFERROR($O78*IF($P78="Per Visit",$S78,VLOOKUP($P78,Assumptions!$D$5:$E$7,2,FALSE)),""))</f>
        <v/>
      </c>
      <c r="U78" s="8">
        <f>IF(OR($A78="",$K78="",Assumptions!$L$5=""),"",$K78-Assumptions!$L$5)</f>
        <v/>
      </c>
      <c r="V78" s="23">
        <f>IF(OR($A78="",$R78="",Assumptions!$L$5=""),"",IF(OR($J78="",$K78=""),"",IF($K78&lt;$J78,"Renewal before start - review",IF($R78="Ended","",IF($K78&lt;Assumptions!$L$5,"Past renewal date - review",IF(AND($R78="Active",$K78&lt;=Assumptions!$L$5+Assumptions!$L$6),"Due within alert window",IF($R78="Non-Renewing","Confirm closeout","")))))))</f>
        <v/>
      </c>
    </row>
    <row r="79" ht="21" customHeight="1">
      <c r="A79" s="15" t="n"/>
      <c r="B79" s="15" t="n"/>
      <c r="C79" s="15" t="n"/>
      <c r="D79" s="15" t="n"/>
      <c r="E79" s="15" t="n"/>
      <c r="F79" s="15" t="n"/>
      <c r="G79" s="15" t="n"/>
      <c r="H79" s="15" t="n"/>
      <c r="I79" s="16" t="n"/>
      <c r="J79" s="17" t="n"/>
      <c r="K79" s="17" t="n"/>
      <c r="L79" s="18" t="n"/>
      <c r="M79" s="16" t="n"/>
      <c r="N79" s="18" t="n"/>
      <c r="O79" s="19" t="n"/>
      <c r="P79" s="16" t="n"/>
      <c r="Q79" s="15" t="n"/>
      <c r="R79" s="16" t="n"/>
      <c r="S79" s="20">
        <f>IF(OR($A79="",$F79=""),"",IFERROR(VLOOKUP($F79,Assumptions!$A$5:$B$10,2,FALSE),""))</f>
        <v/>
      </c>
      <c r="T79" s="12">
        <f>IF(OR($A79="",$O79="",$P79=""),"",IFERROR($O79*IF($P79="Per Visit",$S79,VLOOKUP($P79,Assumptions!$D$5:$E$7,2,FALSE)),""))</f>
        <v/>
      </c>
      <c r="U79" s="10">
        <f>IF(OR($A79="",$K79="",Assumptions!$L$5=""),"",$K79-Assumptions!$L$5)</f>
        <v/>
      </c>
      <c r="V79" s="21">
        <f>IF(OR($A79="",$R79="",Assumptions!$L$5=""),"",IF(OR($J79="",$K79=""),"",IF($K79&lt;$J79,"Renewal before start - review",IF($R79="Ended","",IF($K79&lt;Assumptions!$L$5,"Past renewal date - review",IF(AND($R79="Active",$K79&lt;=Assumptions!$L$5+Assumptions!$L$6),"Due within alert window",IF($R79="Non-Renewing","Confirm closeout","")))))))</f>
        <v/>
      </c>
    </row>
    <row r="80" ht="21" customHeight="1">
      <c r="A80" s="15" t="n"/>
      <c r="B80" s="15" t="n"/>
      <c r="C80" s="15" t="n"/>
      <c r="D80" s="15" t="n"/>
      <c r="E80" s="15" t="n"/>
      <c r="F80" s="15" t="n"/>
      <c r="G80" s="15" t="n"/>
      <c r="H80" s="15" t="n"/>
      <c r="I80" s="16" t="n"/>
      <c r="J80" s="17" t="n"/>
      <c r="K80" s="17" t="n"/>
      <c r="L80" s="18" t="n"/>
      <c r="M80" s="16" t="n"/>
      <c r="N80" s="18" t="n"/>
      <c r="O80" s="19" t="n"/>
      <c r="P80" s="16" t="n"/>
      <c r="Q80" s="15" t="n"/>
      <c r="R80" s="16" t="n"/>
      <c r="S80" s="13">
        <f>IF(OR($A80="",$F80=""),"",IFERROR(VLOOKUP($F80,Assumptions!$A$5:$B$10,2,FALSE),""))</f>
        <v/>
      </c>
      <c r="T80" s="22">
        <f>IF(OR($A80="",$O80="",$P80=""),"",IFERROR($O80*IF($P80="Per Visit",$S80,VLOOKUP($P80,Assumptions!$D$5:$E$7,2,FALSE)),""))</f>
        <v/>
      </c>
      <c r="U80" s="8">
        <f>IF(OR($A80="",$K80="",Assumptions!$L$5=""),"",$K80-Assumptions!$L$5)</f>
        <v/>
      </c>
      <c r="V80" s="23">
        <f>IF(OR($A80="",$R80="",Assumptions!$L$5=""),"",IF(OR($J80="",$K80=""),"",IF($K80&lt;$J80,"Renewal before start - review",IF($R80="Ended","",IF($K80&lt;Assumptions!$L$5,"Past renewal date - review",IF(AND($R80="Active",$K80&lt;=Assumptions!$L$5+Assumptions!$L$6),"Due within alert window",IF($R80="Non-Renewing","Confirm closeout","")))))))</f>
        <v/>
      </c>
    </row>
    <row r="81" ht="21" customHeight="1">
      <c r="A81" s="15" t="n"/>
      <c r="B81" s="15" t="n"/>
      <c r="C81" s="15" t="n"/>
      <c r="D81" s="15" t="n"/>
      <c r="E81" s="15" t="n"/>
      <c r="F81" s="15" t="n"/>
      <c r="G81" s="15" t="n"/>
      <c r="H81" s="15" t="n"/>
      <c r="I81" s="16" t="n"/>
      <c r="J81" s="17" t="n"/>
      <c r="K81" s="17" t="n"/>
      <c r="L81" s="18" t="n"/>
      <c r="M81" s="16" t="n"/>
      <c r="N81" s="18" t="n"/>
      <c r="O81" s="19" t="n"/>
      <c r="P81" s="16" t="n"/>
      <c r="Q81" s="15" t="n"/>
      <c r="R81" s="16" t="n"/>
      <c r="S81" s="20">
        <f>IF(OR($A81="",$F81=""),"",IFERROR(VLOOKUP($F81,Assumptions!$A$5:$B$10,2,FALSE),""))</f>
        <v/>
      </c>
      <c r="T81" s="12">
        <f>IF(OR($A81="",$O81="",$P81=""),"",IFERROR($O81*IF($P81="Per Visit",$S81,VLOOKUP($P81,Assumptions!$D$5:$E$7,2,FALSE)),""))</f>
        <v/>
      </c>
      <c r="U81" s="10">
        <f>IF(OR($A81="",$K81="",Assumptions!$L$5=""),"",$K81-Assumptions!$L$5)</f>
        <v/>
      </c>
      <c r="V81" s="21">
        <f>IF(OR($A81="",$R81="",Assumptions!$L$5=""),"",IF(OR($J81="",$K81=""),"",IF($K81&lt;$J81,"Renewal before start - review",IF($R81="Ended","",IF($K81&lt;Assumptions!$L$5,"Past renewal date - review",IF(AND($R81="Active",$K81&lt;=Assumptions!$L$5+Assumptions!$L$6),"Due within alert window",IF($R81="Non-Renewing","Confirm closeout","")))))))</f>
        <v/>
      </c>
    </row>
    <row r="82" ht="21" customHeight="1">
      <c r="A82" s="15" t="n"/>
      <c r="B82" s="15" t="n"/>
      <c r="C82" s="15" t="n"/>
      <c r="D82" s="15" t="n"/>
      <c r="E82" s="15" t="n"/>
      <c r="F82" s="15" t="n"/>
      <c r="G82" s="15" t="n"/>
      <c r="H82" s="15" t="n"/>
      <c r="I82" s="16" t="n"/>
      <c r="J82" s="17" t="n"/>
      <c r="K82" s="17" t="n"/>
      <c r="L82" s="18" t="n"/>
      <c r="M82" s="16" t="n"/>
      <c r="N82" s="18" t="n"/>
      <c r="O82" s="19" t="n"/>
      <c r="P82" s="16" t="n"/>
      <c r="Q82" s="15" t="n"/>
      <c r="R82" s="16" t="n"/>
      <c r="S82" s="13">
        <f>IF(OR($A82="",$F82=""),"",IFERROR(VLOOKUP($F82,Assumptions!$A$5:$B$10,2,FALSE),""))</f>
        <v/>
      </c>
      <c r="T82" s="22">
        <f>IF(OR($A82="",$O82="",$P82=""),"",IFERROR($O82*IF($P82="Per Visit",$S82,VLOOKUP($P82,Assumptions!$D$5:$E$7,2,FALSE)),""))</f>
        <v/>
      </c>
      <c r="U82" s="8">
        <f>IF(OR($A82="",$K82="",Assumptions!$L$5=""),"",$K82-Assumptions!$L$5)</f>
        <v/>
      </c>
      <c r="V82" s="23">
        <f>IF(OR($A82="",$R82="",Assumptions!$L$5=""),"",IF(OR($J82="",$K82=""),"",IF($K82&lt;$J82,"Renewal before start - review",IF($R82="Ended","",IF($K82&lt;Assumptions!$L$5,"Past renewal date - review",IF(AND($R82="Active",$K82&lt;=Assumptions!$L$5+Assumptions!$L$6),"Due within alert window",IF($R82="Non-Renewing","Confirm closeout","")))))))</f>
        <v/>
      </c>
    </row>
    <row r="83" ht="21" customHeight="1">
      <c r="A83" s="15" t="n"/>
      <c r="B83" s="15" t="n"/>
      <c r="C83" s="15" t="n"/>
      <c r="D83" s="15" t="n"/>
      <c r="E83" s="15" t="n"/>
      <c r="F83" s="15" t="n"/>
      <c r="G83" s="15" t="n"/>
      <c r="H83" s="15" t="n"/>
      <c r="I83" s="16" t="n"/>
      <c r="J83" s="17" t="n"/>
      <c r="K83" s="17" t="n"/>
      <c r="L83" s="18" t="n"/>
      <c r="M83" s="16" t="n"/>
      <c r="N83" s="18" t="n"/>
      <c r="O83" s="19" t="n"/>
      <c r="P83" s="16" t="n"/>
      <c r="Q83" s="15" t="n"/>
      <c r="R83" s="16" t="n"/>
      <c r="S83" s="20">
        <f>IF(OR($A83="",$F83=""),"",IFERROR(VLOOKUP($F83,Assumptions!$A$5:$B$10,2,FALSE),""))</f>
        <v/>
      </c>
      <c r="T83" s="12">
        <f>IF(OR($A83="",$O83="",$P83=""),"",IFERROR($O83*IF($P83="Per Visit",$S83,VLOOKUP($P83,Assumptions!$D$5:$E$7,2,FALSE)),""))</f>
        <v/>
      </c>
      <c r="U83" s="10">
        <f>IF(OR($A83="",$K83="",Assumptions!$L$5=""),"",$K83-Assumptions!$L$5)</f>
        <v/>
      </c>
      <c r="V83" s="21">
        <f>IF(OR($A83="",$R83="",Assumptions!$L$5=""),"",IF(OR($J83="",$K83=""),"",IF($K83&lt;$J83,"Renewal before start - review",IF($R83="Ended","",IF($K83&lt;Assumptions!$L$5,"Past renewal date - review",IF(AND($R83="Active",$K83&lt;=Assumptions!$L$5+Assumptions!$L$6),"Due within alert window",IF($R83="Non-Renewing","Confirm closeout","")))))))</f>
        <v/>
      </c>
    </row>
    <row r="84" ht="21" customHeight="1">
      <c r="A84" s="15" t="n"/>
      <c r="B84" s="15" t="n"/>
      <c r="C84" s="15" t="n"/>
      <c r="D84" s="15" t="n"/>
      <c r="E84" s="15" t="n"/>
      <c r="F84" s="15" t="n"/>
      <c r="G84" s="15" t="n"/>
      <c r="H84" s="15" t="n"/>
      <c r="I84" s="16" t="n"/>
      <c r="J84" s="17" t="n"/>
      <c r="K84" s="17" t="n"/>
      <c r="L84" s="18" t="n"/>
      <c r="M84" s="16" t="n"/>
      <c r="N84" s="18" t="n"/>
      <c r="O84" s="19" t="n"/>
      <c r="P84" s="16" t="n"/>
      <c r="Q84" s="15" t="n"/>
      <c r="R84" s="16" t="n"/>
      <c r="S84" s="13">
        <f>IF(OR($A84="",$F84=""),"",IFERROR(VLOOKUP($F84,Assumptions!$A$5:$B$10,2,FALSE),""))</f>
        <v/>
      </c>
      <c r="T84" s="22">
        <f>IF(OR($A84="",$O84="",$P84=""),"",IFERROR($O84*IF($P84="Per Visit",$S84,VLOOKUP($P84,Assumptions!$D$5:$E$7,2,FALSE)),""))</f>
        <v/>
      </c>
      <c r="U84" s="8">
        <f>IF(OR($A84="",$K84="",Assumptions!$L$5=""),"",$K84-Assumptions!$L$5)</f>
        <v/>
      </c>
      <c r="V84" s="23">
        <f>IF(OR($A84="",$R84="",Assumptions!$L$5=""),"",IF(OR($J84="",$K84=""),"",IF($K84&lt;$J84,"Renewal before start - review",IF($R84="Ended","",IF($K84&lt;Assumptions!$L$5,"Past renewal date - review",IF(AND($R84="Active",$K84&lt;=Assumptions!$L$5+Assumptions!$L$6),"Due within alert window",IF($R84="Non-Renewing","Confirm closeout","")))))))</f>
        <v/>
      </c>
    </row>
    <row r="85" ht="21" customHeight="1">
      <c r="A85" s="15" t="n"/>
      <c r="B85" s="15" t="n"/>
      <c r="C85" s="15" t="n"/>
      <c r="D85" s="15" t="n"/>
      <c r="E85" s="15" t="n"/>
      <c r="F85" s="15" t="n"/>
      <c r="G85" s="15" t="n"/>
      <c r="H85" s="15" t="n"/>
      <c r="I85" s="16" t="n"/>
      <c r="J85" s="17" t="n"/>
      <c r="K85" s="17" t="n"/>
      <c r="L85" s="18" t="n"/>
      <c r="M85" s="16" t="n"/>
      <c r="N85" s="18" t="n"/>
      <c r="O85" s="19" t="n"/>
      <c r="P85" s="16" t="n"/>
      <c r="Q85" s="15" t="n"/>
      <c r="R85" s="16" t="n"/>
      <c r="S85" s="20">
        <f>IF(OR($A85="",$F85=""),"",IFERROR(VLOOKUP($F85,Assumptions!$A$5:$B$10,2,FALSE),""))</f>
        <v/>
      </c>
      <c r="T85" s="12">
        <f>IF(OR($A85="",$O85="",$P85=""),"",IFERROR($O85*IF($P85="Per Visit",$S85,VLOOKUP($P85,Assumptions!$D$5:$E$7,2,FALSE)),""))</f>
        <v/>
      </c>
      <c r="U85" s="10">
        <f>IF(OR($A85="",$K85="",Assumptions!$L$5=""),"",$K85-Assumptions!$L$5)</f>
        <v/>
      </c>
      <c r="V85" s="21">
        <f>IF(OR($A85="",$R85="",Assumptions!$L$5=""),"",IF(OR($J85="",$K85=""),"",IF($K85&lt;$J85,"Renewal before start - review",IF($R85="Ended","",IF($K85&lt;Assumptions!$L$5,"Past renewal date - review",IF(AND($R85="Active",$K85&lt;=Assumptions!$L$5+Assumptions!$L$6),"Due within alert window",IF($R85="Non-Renewing","Confirm closeout","")))))))</f>
        <v/>
      </c>
    </row>
    <row r="86" ht="21" customHeight="1">
      <c r="A86" s="15" t="n"/>
      <c r="B86" s="15" t="n"/>
      <c r="C86" s="15" t="n"/>
      <c r="D86" s="15" t="n"/>
      <c r="E86" s="15" t="n"/>
      <c r="F86" s="15" t="n"/>
      <c r="G86" s="15" t="n"/>
      <c r="H86" s="15" t="n"/>
      <c r="I86" s="16" t="n"/>
      <c r="J86" s="17" t="n"/>
      <c r="K86" s="17" t="n"/>
      <c r="L86" s="18" t="n"/>
      <c r="M86" s="16" t="n"/>
      <c r="N86" s="18" t="n"/>
      <c r="O86" s="19" t="n"/>
      <c r="P86" s="16" t="n"/>
      <c r="Q86" s="15" t="n"/>
      <c r="R86" s="16" t="n"/>
      <c r="S86" s="13">
        <f>IF(OR($A86="",$F86=""),"",IFERROR(VLOOKUP($F86,Assumptions!$A$5:$B$10,2,FALSE),""))</f>
        <v/>
      </c>
      <c r="T86" s="22">
        <f>IF(OR($A86="",$O86="",$P86=""),"",IFERROR($O86*IF($P86="Per Visit",$S86,VLOOKUP($P86,Assumptions!$D$5:$E$7,2,FALSE)),""))</f>
        <v/>
      </c>
      <c r="U86" s="8">
        <f>IF(OR($A86="",$K86="",Assumptions!$L$5=""),"",$K86-Assumptions!$L$5)</f>
        <v/>
      </c>
      <c r="V86" s="23">
        <f>IF(OR($A86="",$R86="",Assumptions!$L$5=""),"",IF(OR($J86="",$K86=""),"",IF($K86&lt;$J86,"Renewal before start - review",IF($R86="Ended","",IF($K86&lt;Assumptions!$L$5,"Past renewal date - review",IF(AND($R86="Active",$K86&lt;=Assumptions!$L$5+Assumptions!$L$6),"Due within alert window",IF($R86="Non-Renewing","Confirm closeout","")))))))</f>
        <v/>
      </c>
    </row>
    <row r="87" ht="21" customHeight="1">
      <c r="A87" s="15" t="n"/>
      <c r="B87" s="15" t="n"/>
      <c r="C87" s="15" t="n"/>
      <c r="D87" s="15" t="n"/>
      <c r="E87" s="15" t="n"/>
      <c r="F87" s="15" t="n"/>
      <c r="G87" s="15" t="n"/>
      <c r="H87" s="15" t="n"/>
      <c r="I87" s="16" t="n"/>
      <c r="J87" s="17" t="n"/>
      <c r="K87" s="17" t="n"/>
      <c r="L87" s="18" t="n"/>
      <c r="M87" s="16" t="n"/>
      <c r="N87" s="18" t="n"/>
      <c r="O87" s="19" t="n"/>
      <c r="P87" s="16" t="n"/>
      <c r="Q87" s="15" t="n"/>
      <c r="R87" s="16" t="n"/>
      <c r="S87" s="20">
        <f>IF(OR($A87="",$F87=""),"",IFERROR(VLOOKUP($F87,Assumptions!$A$5:$B$10,2,FALSE),""))</f>
        <v/>
      </c>
      <c r="T87" s="12">
        <f>IF(OR($A87="",$O87="",$P87=""),"",IFERROR($O87*IF($P87="Per Visit",$S87,VLOOKUP($P87,Assumptions!$D$5:$E$7,2,FALSE)),""))</f>
        <v/>
      </c>
      <c r="U87" s="10">
        <f>IF(OR($A87="",$K87="",Assumptions!$L$5=""),"",$K87-Assumptions!$L$5)</f>
        <v/>
      </c>
      <c r="V87" s="21">
        <f>IF(OR($A87="",$R87="",Assumptions!$L$5=""),"",IF(OR($J87="",$K87=""),"",IF($K87&lt;$J87,"Renewal before start - review",IF($R87="Ended","",IF($K87&lt;Assumptions!$L$5,"Past renewal date - review",IF(AND($R87="Active",$K87&lt;=Assumptions!$L$5+Assumptions!$L$6),"Due within alert window",IF($R87="Non-Renewing","Confirm closeout","")))))))</f>
        <v/>
      </c>
    </row>
    <row r="88" ht="21" customHeight="1">
      <c r="A88" s="15" t="n"/>
      <c r="B88" s="15" t="n"/>
      <c r="C88" s="15" t="n"/>
      <c r="D88" s="15" t="n"/>
      <c r="E88" s="15" t="n"/>
      <c r="F88" s="15" t="n"/>
      <c r="G88" s="15" t="n"/>
      <c r="H88" s="15" t="n"/>
      <c r="I88" s="16" t="n"/>
      <c r="J88" s="17" t="n"/>
      <c r="K88" s="17" t="n"/>
      <c r="L88" s="18" t="n"/>
      <c r="M88" s="16" t="n"/>
      <c r="N88" s="18" t="n"/>
      <c r="O88" s="19" t="n"/>
      <c r="P88" s="16" t="n"/>
      <c r="Q88" s="15" t="n"/>
      <c r="R88" s="16" t="n"/>
      <c r="S88" s="13">
        <f>IF(OR($A88="",$F88=""),"",IFERROR(VLOOKUP($F88,Assumptions!$A$5:$B$10,2,FALSE),""))</f>
        <v/>
      </c>
      <c r="T88" s="22">
        <f>IF(OR($A88="",$O88="",$P88=""),"",IFERROR($O88*IF($P88="Per Visit",$S88,VLOOKUP($P88,Assumptions!$D$5:$E$7,2,FALSE)),""))</f>
        <v/>
      </c>
      <c r="U88" s="8">
        <f>IF(OR($A88="",$K88="",Assumptions!$L$5=""),"",$K88-Assumptions!$L$5)</f>
        <v/>
      </c>
      <c r="V88" s="23">
        <f>IF(OR($A88="",$R88="",Assumptions!$L$5=""),"",IF(OR($J88="",$K88=""),"",IF($K88&lt;$J88,"Renewal before start - review",IF($R88="Ended","",IF($K88&lt;Assumptions!$L$5,"Past renewal date - review",IF(AND($R88="Active",$K88&lt;=Assumptions!$L$5+Assumptions!$L$6),"Due within alert window",IF($R88="Non-Renewing","Confirm closeout","")))))))</f>
        <v/>
      </c>
    </row>
    <row r="89" ht="21" customHeight="1">
      <c r="A89" s="15" t="n"/>
      <c r="B89" s="15" t="n"/>
      <c r="C89" s="15" t="n"/>
      <c r="D89" s="15" t="n"/>
      <c r="E89" s="15" t="n"/>
      <c r="F89" s="15" t="n"/>
      <c r="G89" s="15" t="n"/>
      <c r="H89" s="15" t="n"/>
      <c r="I89" s="16" t="n"/>
      <c r="J89" s="17" t="n"/>
      <c r="K89" s="17" t="n"/>
      <c r="L89" s="18" t="n"/>
      <c r="M89" s="16" t="n"/>
      <c r="N89" s="18" t="n"/>
      <c r="O89" s="19" t="n"/>
      <c r="P89" s="16" t="n"/>
      <c r="Q89" s="15" t="n"/>
      <c r="R89" s="16" t="n"/>
      <c r="S89" s="20">
        <f>IF(OR($A89="",$F89=""),"",IFERROR(VLOOKUP($F89,Assumptions!$A$5:$B$10,2,FALSE),""))</f>
        <v/>
      </c>
      <c r="T89" s="12">
        <f>IF(OR($A89="",$O89="",$P89=""),"",IFERROR($O89*IF($P89="Per Visit",$S89,VLOOKUP($P89,Assumptions!$D$5:$E$7,2,FALSE)),""))</f>
        <v/>
      </c>
      <c r="U89" s="10">
        <f>IF(OR($A89="",$K89="",Assumptions!$L$5=""),"",$K89-Assumptions!$L$5)</f>
        <v/>
      </c>
      <c r="V89" s="21">
        <f>IF(OR($A89="",$R89="",Assumptions!$L$5=""),"",IF(OR($J89="",$K89=""),"",IF($K89&lt;$J89,"Renewal before start - review",IF($R89="Ended","",IF($K89&lt;Assumptions!$L$5,"Past renewal date - review",IF(AND($R89="Active",$K89&lt;=Assumptions!$L$5+Assumptions!$L$6),"Due within alert window",IF($R89="Non-Renewing","Confirm closeout","")))))))</f>
        <v/>
      </c>
    </row>
    <row r="90" ht="21" customHeight="1">
      <c r="A90" s="15" t="n"/>
      <c r="B90" s="15" t="n"/>
      <c r="C90" s="15" t="n"/>
      <c r="D90" s="15" t="n"/>
      <c r="E90" s="15" t="n"/>
      <c r="F90" s="15" t="n"/>
      <c r="G90" s="15" t="n"/>
      <c r="H90" s="15" t="n"/>
      <c r="I90" s="16" t="n"/>
      <c r="J90" s="17" t="n"/>
      <c r="K90" s="17" t="n"/>
      <c r="L90" s="18" t="n"/>
      <c r="M90" s="16" t="n"/>
      <c r="N90" s="18" t="n"/>
      <c r="O90" s="19" t="n"/>
      <c r="P90" s="16" t="n"/>
      <c r="Q90" s="15" t="n"/>
      <c r="R90" s="16" t="n"/>
      <c r="S90" s="13">
        <f>IF(OR($A90="",$F90=""),"",IFERROR(VLOOKUP($F90,Assumptions!$A$5:$B$10,2,FALSE),""))</f>
        <v/>
      </c>
      <c r="T90" s="22">
        <f>IF(OR($A90="",$O90="",$P90=""),"",IFERROR($O90*IF($P90="Per Visit",$S90,VLOOKUP($P90,Assumptions!$D$5:$E$7,2,FALSE)),""))</f>
        <v/>
      </c>
      <c r="U90" s="8">
        <f>IF(OR($A90="",$K90="",Assumptions!$L$5=""),"",$K90-Assumptions!$L$5)</f>
        <v/>
      </c>
      <c r="V90" s="23">
        <f>IF(OR($A90="",$R90="",Assumptions!$L$5=""),"",IF(OR($J90="",$K90=""),"",IF($K90&lt;$J90,"Renewal before start - review",IF($R90="Ended","",IF($K90&lt;Assumptions!$L$5,"Past renewal date - review",IF(AND($R90="Active",$K90&lt;=Assumptions!$L$5+Assumptions!$L$6),"Due within alert window",IF($R90="Non-Renewing","Confirm closeout","")))))))</f>
        <v/>
      </c>
    </row>
    <row r="91" ht="21" customHeight="1">
      <c r="A91" s="15" t="n"/>
      <c r="B91" s="15" t="n"/>
      <c r="C91" s="15" t="n"/>
      <c r="D91" s="15" t="n"/>
      <c r="E91" s="15" t="n"/>
      <c r="F91" s="15" t="n"/>
      <c r="G91" s="15" t="n"/>
      <c r="H91" s="15" t="n"/>
      <c r="I91" s="16" t="n"/>
      <c r="J91" s="17" t="n"/>
      <c r="K91" s="17" t="n"/>
      <c r="L91" s="18" t="n"/>
      <c r="M91" s="16" t="n"/>
      <c r="N91" s="18" t="n"/>
      <c r="O91" s="19" t="n"/>
      <c r="P91" s="16" t="n"/>
      <c r="Q91" s="15" t="n"/>
      <c r="R91" s="16" t="n"/>
      <c r="S91" s="20">
        <f>IF(OR($A91="",$F91=""),"",IFERROR(VLOOKUP($F91,Assumptions!$A$5:$B$10,2,FALSE),""))</f>
        <v/>
      </c>
      <c r="T91" s="12">
        <f>IF(OR($A91="",$O91="",$P91=""),"",IFERROR($O91*IF($P91="Per Visit",$S91,VLOOKUP($P91,Assumptions!$D$5:$E$7,2,FALSE)),""))</f>
        <v/>
      </c>
      <c r="U91" s="10">
        <f>IF(OR($A91="",$K91="",Assumptions!$L$5=""),"",$K91-Assumptions!$L$5)</f>
        <v/>
      </c>
      <c r="V91" s="21">
        <f>IF(OR($A91="",$R91="",Assumptions!$L$5=""),"",IF(OR($J91="",$K91=""),"",IF($K91&lt;$J91,"Renewal before start - review",IF($R91="Ended","",IF($K91&lt;Assumptions!$L$5,"Past renewal date - review",IF(AND($R91="Active",$K91&lt;=Assumptions!$L$5+Assumptions!$L$6),"Due within alert window",IF($R91="Non-Renewing","Confirm closeout","")))))))</f>
        <v/>
      </c>
    </row>
    <row r="92" ht="21" customHeight="1">
      <c r="A92" s="15" t="n"/>
      <c r="B92" s="15" t="n"/>
      <c r="C92" s="15" t="n"/>
      <c r="D92" s="15" t="n"/>
      <c r="E92" s="15" t="n"/>
      <c r="F92" s="15" t="n"/>
      <c r="G92" s="15" t="n"/>
      <c r="H92" s="15" t="n"/>
      <c r="I92" s="16" t="n"/>
      <c r="J92" s="17" t="n"/>
      <c r="K92" s="17" t="n"/>
      <c r="L92" s="18" t="n"/>
      <c r="M92" s="16" t="n"/>
      <c r="N92" s="18" t="n"/>
      <c r="O92" s="19" t="n"/>
      <c r="P92" s="16" t="n"/>
      <c r="Q92" s="15" t="n"/>
      <c r="R92" s="16" t="n"/>
      <c r="S92" s="13">
        <f>IF(OR($A92="",$F92=""),"",IFERROR(VLOOKUP($F92,Assumptions!$A$5:$B$10,2,FALSE),""))</f>
        <v/>
      </c>
      <c r="T92" s="22">
        <f>IF(OR($A92="",$O92="",$P92=""),"",IFERROR($O92*IF($P92="Per Visit",$S92,VLOOKUP($P92,Assumptions!$D$5:$E$7,2,FALSE)),""))</f>
        <v/>
      </c>
      <c r="U92" s="8">
        <f>IF(OR($A92="",$K92="",Assumptions!$L$5=""),"",$K92-Assumptions!$L$5)</f>
        <v/>
      </c>
      <c r="V92" s="23">
        <f>IF(OR($A92="",$R92="",Assumptions!$L$5=""),"",IF(OR($J92="",$K92=""),"",IF($K92&lt;$J92,"Renewal before start - review",IF($R92="Ended","",IF($K92&lt;Assumptions!$L$5,"Past renewal date - review",IF(AND($R92="Active",$K92&lt;=Assumptions!$L$5+Assumptions!$L$6),"Due within alert window",IF($R92="Non-Renewing","Confirm closeout","")))))))</f>
        <v/>
      </c>
    </row>
    <row r="93" ht="21" customHeight="1">
      <c r="A93" s="15" t="n"/>
      <c r="B93" s="15" t="n"/>
      <c r="C93" s="15" t="n"/>
      <c r="D93" s="15" t="n"/>
      <c r="E93" s="15" t="n"/>
      <c r="F93" s="15" t="n"/>
      <c r="G93" s="15" t="n"/>
      <c r="H93" s="15" t="n"/>
      <c r="I93" s="16" t="n"/>
      <c r="J93" s="17" t="n"/>
      <c r="K93" s="17" t="n"/>
      <c r="L93" s="18" t="n"/>
      <c r="M93" s="16" t="n"/>
      <c r="N93" s="18" t="n"/>
      <c r="O93" s="19" t="n"/>
      <c r="P93" s="16" t="n"/>
      <c r="Q93" s="15" t="n"/>
      <c r="R93" s="16" t="n"/>
      <c r="S93" s="20">
        <f>IF(OR($A93="",$F93=""),"",IFERROR(VLOOKUP($F93,Assumptions!$A$5:$B$10,2,FALSE),""))</f>
        <v/>
      </c>
      <c r="T93" s="12">
        <f>IF(OR($A93="",$O93="",$P93=""),"",IFERROR($O93*IF($P93="Per Visit",$S93,VLOOKUP($P93,Assumptions!$D$5:$E$7,2,FALSE)),""))</f>
        <v/>
      </c>
      <c r="U93" s="10">
        <f>IF(OR($A93="",$K93="",Assumptions!$L$5=""),"",$K93-Assumptions!$L$5)</f>
        <v/>
      </c>
      <c r="V93" s="21">
        <f>IF(OR($A93="",$R93="",Assumptions!$L$5=""),"",IF(OR($J93="",$K93=""),"",IF($K93&lt;$J93,"Renewal before start - review",IF($R93="Ended","",IF($K93&lt;Assumptions!$L$5,"Past renewal date - review",IF(AND($R93="Active",$K93&lt;=Assumptions!$L$5+Assumptions!$L$6),"Due within alert window",IF($R93="Non-Renewing","Confirm closeout","")))))))</f>
        <v/>
      </c>
    </row>
    <row r="94" ht="21" customHeight="1">
      <c r="A94" s="15" t="n"/>
      <c r="B94" s="15" t="n"/>
      <c r="C94" s="15" t="n"/>
      <c r="D94" s="15" t="n"/>
      <c r="E94" s="15" t="n"/>
      <c r="F94" s="15" t="n"/>
      <c r="G94" s="15" t="n"/>
      <c r="H94" s="15" t="n"/>
      <c r="I94" s="16" t="n"/>
      <c r="J94" s="17" t="n"/>
      <c r="K94" s="17" t="n"/>
      <c r="L94" s="18" t="n"/>
      <c r="M94" s="16" t="n"/>
      <c r="N94" s="18" t="n"/>
      <c r="O94" s="19" t="n"/>
      <c r="P94" s="16" t="n"/>
      <c r="Q94" s="15" t="n"/>
      <c r="R94" s="16" t="n"/>
      <c r="S94" s="13">
        <f>IF(OR($A94="",$F94=""),"",IFERROR(VLOOKUP($F94,Assumptions!$A$5:$B$10,2,FALSE),""))</f>
        <v/>
      </c>
      <c r="T94" s="22">
        <f>IF(OR($A94="",$O94="",$P94=""),"",IFERROR($O94*IF($P94="Per Visit",$S94,VLOOKUP($P94,Assumptions!$D$5:$E$7,2,FALSE)),""))</f>
        <v/>
      </c>
      <c r="U94" s="8">
        <f>IF(OR($A94="",$K94="",Assumptions!$L$5=""),"",$K94-Assumptions!$L$5)</f>
        <v/>
      </c>
      <c r="V94" s="23">
        <f>IF(OR($A94="",$R94="",Assumptions!$L$5=""),"",IF(OR($J94="",$K94=""),"",IF($K94&lt;$J94,"Renewal before start - review",IF($R94="Ended","",IF($K94&lt;Assumptions!$L$5,"Past renewal date - review",IF(AND($R94="Active",$K94&lt;=Assumptions!$L$5+Assumptions!$L$6),"Due within alert window",IF($R94="Non-Renewing","Confirm closeout","")))))))</f>
        <v/>
      </c>
    </row>
    <row r="95" ht="21" customHeight="1">
      <c r="A95" s="15" t="n"/>
      <c r="B95" s="15" t="n"/>
      <c r="C95" s="15" t="n"/>
      <c r="D95" s="15" t="n"/>
      <c r="E95" s="15" t="n"/>
      <c r="F95" s="15" t="n"/>
      <c r="G95" s="15" t="n"/>
      <c r="H95" s="15" t="n"/>
      <c r="I95" s="16" t="n"/>
      <c r="J95" s="17" t="n"/>
      <c r="K95" s="17" t="n"/>
      <c r="L95" s="18" t="n"/>
      <c r="M95" s="16" t="n"/>
      <c r="N95" s="18" t="n"/>
      <c r="O95" s="19" t="n"/>
      <c r="P95" s="16" t="n"/>
      <c r="Q95" s="15" t="n"/>
      <c r="R95" s="16" t="n"/>
      <c r="S95" s="20">
        <f>IF(OR($A95="",$F95=""),"",IFERROR(VLOOKUP($F95,Assumptions!$A$5:$B$10,2,FALSE),""))</f>
        <v/>
      </c>
      <c r="T95" s="12">
        <f>IF(OR($A95="",$O95="",$P95=""),"",IFERROR($O95*IF($P95="Per Visit",$S95,VLOOKUP($P95,Assumptions!$D$5:$E$7,2,FALSE)),""))</f>
        <v/>
      </c>
      <c r="U95" s="10">
        <f>IF(OR($A95="",$K95="",Assumptions!$L$5=""),"",$K95-Assumptions!$L$5)</f>
        <v/>
      </c>
      <c r="V95" s="21">
        <f>IF(OR($A95="",$R95="",Assumptions!$L$5=""),"",IF(OR($J95="",$K95=""),"",IF($K95&lt;$J95,"Renewal before start - review",IF($R95="Ended","",IF($K95&lt;Assumptions!$L$5,"Past renewal date - review",IF(AND($R95="Active",$K95&lt;=Assumptions!$L$5+Assumptions!$L$6),"Due within alert window",IF($R95="Non-Renewing","Confirm closeout","")))))))</f>
        <v/>
      </c>
    </row>
    <row r="96" ht="21" customHeight="1">
      <c r="A96" s="15" t="n"/>
      <c r="B96" s="15" t="n"/>
      <c r="C96" s="15" t="n"/>
      <c r="D96" s="15" t="n"/>
      <c r="E96" s="15" t="n"/>
      <c r="F96" s="15" t="n"/>
      <c r="G96" s="15" t="n"/>
      <c r="H96" s="15" t="n"/>
      <c r="I96" s="16" t="n"/>
      <c r="J96" s="17" t="n"/>
      <c r="K96" s="17" t="n"/>
      <c r="L96" s="18" t="n"/>
      <c r="M96" s="16" t="n"/>
      <c r="N96" s="18" t="n"/>
      <c r="O96" s="19" t="n"/>
      <c r="P96" s="16" t="n"/>
      <c r="Q96" s="15" t="n"/>
      <c r="R96" s="16" t="n"/>
      <c r="S96" s="13">
        <f>IF(OR($A96="",$F96=""),"",IFERROR(VLOOKUP($F96,Assumptions!$A$5:$B$10,2,FALSE),""))</f>
        <v/>
      </c>
      <c r="T96" s="22">
        <f>IF(OR($A96="",$O96="",$P96=""),"",IFERROR($O96*IF($P96="Per Visit",$S96,VLOOKUP($P96,Assumptions!$D$5:$E$7,2,FALSE)),""))</f>
        <v/>
      </c>
      <c r="U96" s="8">
        <f>IF(OR($A96="",$K96="",Assumptions!$L$5=""),"",$K96-Assumptions!$L$5)</f>
        <v/>
      </c>
      <c r="V96" s="23">
        <f>IF(OR($A96="",$R96="",Assumptions!$L$5=""),"",IF(OR($J96="",$K96=""),"",IF($K96&lt;$J96,"Renewal before start - review",IF($R96="Ended","",IF($K96&lt;Assumptions!$L$5,"Past renewal date - review",IF(AND($R96="Active",$K96&lt;=Assumptions!$L$5+Assumptions!$L$6),"Due within alert window",IF($R96="Non-Renewing","Confirm closeout","")))))))</f>
        <v/>
      </c>
    </row>
    <row r="97" ht="21" customHeight="1">
      <c r="A97" s="15" t="n"/>
      <c r="B97" s="15" t="n"/>
      <c r="C97" s="15" t="n"/>
      <c r="D97" s="15" t="n"/>
      <c r="E97" s="15" t="n"/>
      <c r="F97" s="15" t="n"/>
      <c r="G97" s="15" t="n"/>
      <c r="H97" s="15" t="n"/>
      <c r="I97" s="16" t="n"/>
      <c r="J97" s="17" t="n"/>
      <c r="K97" s="17" t="n"/>
      <c r="L97" s="18" t="n"/>
      <c r="M97" s="16" t="n"/>
      <c r="N97" s="18" t="n"/>
      <c r="O97" s="19" t="n"/>
      <c r="P97" s="16" t="n"/>
      <c r="Q97" s="15" t="n"/>
      <c r="R97" s="16" t="n"/>
      <c r="S97" s="20">
        <f>IF(OR($A97="",$F97=""),"",IFERROR(VLOOKUP($F97,Assumptions!$A$5:$B$10,2,FALSE),""))</f>
        <v/>
      </c>
      <c r="T97" s="12">
        <f>IF(OR($A97="",$O97="",$P97=""),"",IFERROR($O97*IF($P97="Per Visit",$S97,VLOOKUP($P97,Assumptions!$D$5:$E$7,2,FALSE)),""))</f>
        <v/>
      </c>
      <c r="U97" s="10">
        <f>IF(OR($A97="",$K97="",Assumptions!$L$5=""),"",$K97-Assumptions!$L$5)</f>
        <v/>
      </c>
      <c r="V97" s="21">
        <f>IF(OR($A97="",$R97="",Assumptions!$L$5=""),"",IF(OR($J97="",$K97=""),"",IF($K97&lt;$J97,"Renewal before start - review",IF($R97="Ended","",IF($K97&lt;Assumptions!$L$5,"Past renewal date - review",IF(AND($R97="Active",$K97&lt;=Assumptions!$L$5+Assumptions!$L$6),"Due within alert window",IF($R97="Non-Renewing","Confirm closeout","")))))))</f>
        <v/>
      </c>
    </row>
    <row r="98" ht="21" customHeight="1">
      <c r="A98" s="15" t="n"/>
      <c r="B98" s="15" t="n"/>
      <c r="C98" s="15" t="n"/>
      <c r="D98" s="15" t="n"/>
      <c r="E98" s="15" t="n"/>
      <c r="F98" s="15" t="n"/>
      <c r="G98" s="15" t="n"/>
      <c r="H98" s="15" t="n"/>
      <c r="I98" s="16" t="n"/>
      <c r="J98" s="17" t="n"/>
      <c r="K98" s="17" t="n"/>
      <c r="L98" s="18" t="n"/>
      <c r="M98" s="16" t="n"/>
      <c r="N98" s="18" t="n"/>
      <c r="O98" s="19" t="n"/>
      <c r="P98" s="16" t="n"/>
      <c r="Q98" s="15" t="n"/>
      <c r="R98" s="16" t="n"/>
      <c r="S98" s="13">
        <f>IF(OR($A98="",$F98=""),"",IFERROR(VLOOKUP($F98,Assumptions!$A$5:$B$10,2,FALSE),""))</f>
        <v/>
      </c>
      <c r="T98" s="22">
        <f>IF(OR($A98="",$O98="",$P98=""),"",IFERROR($O98*IF($P98="Per Visit",$S98,VLOOKUP($P98,Assumptions!$D$5:$E$7,2,FALSE)),""))</f>
        <v/>
      </c>
      <c r="U98" s="8">
        <f>IF(OR($A98="",$K98="",Assumptions!$L$5=""),"",$K98-Assumptions!$L$5)</f>
        <v/>
      </c>
      <c r="V98" s="23">
        <f>IF(OR($A98="",$R98="",Assumptions!$L$5=""),"",IF(OR($J98="",$K98=""),"",IF($K98&lt;$J98,"Renewal before start - review",IF($R98="Ended","",IF($K98&lt;Assumptions!$L$5,"Past renewal date - review",IF(AND($R98="Active",$K98&lt;=Assumptions!$L$5+Assumptions!$L$6),"Due within alert window",IF($R98="Non-Renewing","Confirm closeout","")))))))</f>
        <v/>
      </c>
    </row>
    <row r="99" ht="21" customHeight="1">
      <c r="A99" s="15" t="n"/>
      <c r="B99" s="15" t="n"/>
      <c r="C99" s="15" t="n"/>
      <c r="D99" s="15" t="n"/>
      <c r="E99" s="15" t="n"/>
      <c r="F99" s="15" t="n"/>
      <c r="G99" s="15" t="n"/>
      <c r="H99" s="15" t="n"/>
      <c r="I99" s="16" t="n"/>
      <c r="J99" s="17" t="n"/>
      <c r="K99" s="17" t="n"/>
      <c r="L99" s="18" t="n"/>
      <c r="M99" s="16" t="n"/>
      <c r="N99" s="18" t="n"/>
      <c r="O99" s="19" t="n"/>
      <c r="P99" s="16" t="n"/>
      <c r="Q99" s="15" t="n"/>
      <c r="R99" s="16" t="n"/>
      <c r="S99" s="20">
        <f>IF(OR($A99="",$F99=""),"",IFERROR(VLOOKUP($F99,Assumptions!$A$5:$B$10,2,FALSE),""))</f>
        <v/>
      </c>
      <c r="T99" s="12">
        <f>IF(OR($A99="",$O99="",$P99=""),"",IFERROR($O99*IF($P99="Per Visit",$S99,VLOOKUP($P99,Assumptions!$D$5:$E$7,2,FALSE)),""))</f>
        <v/>
      </c>
      <c r="U99" s="10">
        <f>IF(OR($A99="",$K99="",Assumptions!$L$5=""),"",$K99-Assumptions!$L$5)</f>
        <v/>
      </c>
      <c r="V99" s="21">
        <f>IF(OR($A99="",$R99="",Assumptions!$L$5=""),"",IF(OR($J99="",$K99=""),"",IF($K99&lt;$J99,"Renewal before start - review",IF($R99="Ended","",IF($K99&lt;Assumptions!$L$5,"Past renewal date - review",IF(AND($R99="Active",$K99&lt;=Assumptions!$L$5+Assumptions!$L$6),"Due within alert window",IF($R99="Non-Renewing","Confirm closeout","")))))))</f>
        <v/>
      </c>
    </row>
    <row r="100" ht="21" customHeight="1">
      <c r="A100" s="15" t="n"/>
      <c r="B100" s="15" t="n"/>
      <c r="C100" s="15" t="n"/>
      <c r="D100" s="15" t="n"/>
      <c r="E100" s="15" t="n"/>
      <c r="F100" s="15" t="n"/>
      <c r="G100" s="15" t="n"/>
      <c r="H100" s="15" t="n"/>
      <c r="I100" s="16" t="n"/>
      <c r="J100" s="17" t="n"/>
      <c r="K100" s="17" t="n"/>
      <c r="L100" s="18" t="n"/>
      <c r="M100" s="16" t="n"/>
      <c r="N100" s="18" t="n"/>
      <c r="O100" s="19" t="n"/>
      <c r="P100" s="16" t="n"/>
      <c r="Q100" s="15" t="n"/>
      <c r="R100" s="16" t="n"/>
      <c r="S100" s="13">
        <f>IF(OR($A100="",$F100=""),"",IFERROR(VLOOKUP($F100,Assumptions!$A$5:$B$10,2,FALSE),""))</f>
        <v/>
      </c>
      <c r="T100" s="22">
        <f>IF(OR($A100="",$O100="",$P100=""),"",IFERROR($O100*IF($P100="Per Visit",$S100,VLOOKUP($P100,Assumptions!$D$5:$E$7,2,FALSE)),""))</f>
        <v/>
      </c>
      <c r="U100" s="8">
        <f>IF(OR($A100="",$K100="",Assumptions!$L$5=""),"",$K100-Assumptions!$L$5)</f>
        <v/>
      </c>
      <c r="V100" s="23">
        <f>IF(OR($A100="",$R100="",Assumptions!$L$5=""),"",IF(OR($J100="",$K100=""),"",IF($K100&lt;$J100,"Renewal before start - review",IF($R100="Ended","",IF($K100&lt;Assumptions!$L$5,"Past renewal date - review",IF(AND($R100="Active",$K100&lt;=Assumptions!$L$5+Assumptions!$L$6),"Due within alert window",IF($R100="Non-Renewing","Confirm closeout","")))))))</f>
        <v/>
      </c>
    </row>
    <row r="101" ht="21" customHeight="1">
      <c r="A101" s="15" t="n"/>
      <c r="B101" s="15" t="n"/>
      <c r="C101" s="15" t="n"/>
      <c r="D101" s="15" t="n"/>
      <c r="E101" s="15" t="n"/>
      <c r="F101" s="15" t="n"/>
      <c r="G101" s="15" t="n"/>
      <c r="H101" s="15" t="n"/>
      <c r="I101" s="16" t="n"/>
      <c r="J101" s="17" t="n"/>
      <c r="K101" s="17" t="n"/>
      <c r="L101" s="18" t="n"/>
      <c r="M101" s="16" t="n"/>
      <c r="N101" s="18" t="n"/>
      <c r="O101" s="19" t="n"/>
      <c r="P101" s="16" t="n"/>
      <c r="Q101" s="15" t="n"/>
      <c r="R101" s="16" t="n"/>
      <c r="S101" s="20">
        <f>IF(OR($A101="",$F101=""),"",IFERROR(VLOOKUP($F101,Assumptions!$A$5:$B$10,2,FALSE),""))</f>
        <v/>
      </c>
      <c r="T101" s="12">
        <f>IF(OR($A101="",$O101="",$P101=""),"",IFERROR($O101*IF($P101="Per Visit",$S101,VLOOKUP($P101,Assumptions!$D$5:$E$7,2,FALSE)),""))</f>
        <v/>
      </c>
      <c r="U101" s="10">
        <f>IF(OR($A101="",$K101="",Assumptions!$L$5=""),"",$K101-Assumptions!$L$5)</f>
        <v/>
      </c>
      <c r="V101" s="21">
        <f>IF(OR($A101="",$R101="",Assumptions!$L$5=""),"",IF(OR($J101="",$K101=""),"",IF($K101&lt;$J101,"Renewal before start - review",IF($R101="Ended","",IF($K101&lt;Assumptions!$L$5,"Past renewal date - review",IF(AND($R101="Active",$K101&lt;=Assumptions!$L$5+Assumptions!$L$6),"Due within alert window",IF($R101="Non-Renewing","Confirm closeout","")))))))</f>
        <v/>
      </c>
    </row>
    <row r="102" ht="21" customHeight="1">
      <c r="A102" s="15" t="n"/>
      <c r="B102" s="15" t="n"/>
      <c r="C102" s="15" t="n"/>
      <c r="D102" s="15" t="n"/>
      <c r="E102" s="15" t="n"/>
      <c r="F102" s="15" t="n"/>
      <c r="G102" s="15" t="n"/>
      <c r="H102" s="15" t="n"/>
      <c r="I102" s="16" t="n"/>
      <c r="J102" s="17" t="n"/>
      <c r="K102" s="17" t="n"/>
      <c r="L102" s="18" t="n"/>
      <c r="M102" s="16" t="n"/>
      <c r="N102" s="18" t="n"/>
      <c r="O102" s="19" t="n"/>
      <c r="P102" s="16" t="n"/>
      <c r="Q102" s="15" t="n"/>
      <c r="R102" s="16" t="n"/>
      <c r="S102" s="13">
        <f>IF(OR($A102="",$F102=""),"",IFERROR(VLOOKUP($F102,Assumptions!$A$5:$B$10,2,FALSE),""))</f>
        <v/>
      </c>
      <c r="T102" s="22">
        <f>IF(OR($A102="",$O102="",$P102=""),"",IFERROR($O102*IF($P102="Per Visit",$S102,VLOOKUP($P102,Assumptions!$D$5:$E$7,2,FALSE)),""))</f>
        <v/>
      </c>
      <c r="U102" s="8">
        <f>IF(OR($A102="",$K102="",Assumptions!$L$5=""),"",$K102-Assumptions!$L$5)</f>
        <v/>
      </c>
      <c r="V102" s="23">
        <f>IF(OR($A102="",$R102="",Assumptions!$L$5=""),"",IF(OR($J102="",$K102=""),"",IF($K102&lt;$J102,"Renewal before start - review",IF($R102="Ended","",IF($K102&lt;Assumptions!$L$5,"Past renewal date - review",IF(AND($R102="Active",$K102&lt;=Assumptions!$L$5+Assumptions!$L$6),"Due within alert window",IF($R102="Non-Renewing","Confirm closeout","")))))))</f>
        <v/>
      </c>
    </row>
    <row r="103" ht="21" customHeight="1">
      <c r="A103" s="15" t="n"/>
      <c r="B103" s="15" t="n"/>
      <c r="C103" s="15" t="n"/>
      <c r="D103" s="15" t="n"/>
      <c r="E103" s="15" t="n"/>
      <c r="F103" s="15" t="n"/>
      <c r="G103" s="15" t="n"/>
      <c r="H103" s="15" t="n"/>
      <c r="I103" s="16" t="n"/>
      <c r="J103" s="17" t="n"/>
      <c r="K103" s="17" t="n"/>
      <c r="L103" s="18" t="n"/>
      <c r="M103" s="16" t="n"/>
      <c r="N103" s="18" t="n"/>
      <c r="O103" s="19" t="n"/>
      <c r="P103" s="16" t="n"/>
      <c r="Q103" s="15" t="n"/>
      <c r="R103" s="16" t="n"/>
      <c r="S103" s="20">
        <f>IF(OR($A103="",$F103=""),"",IFERROR(VLOOKUP($F103,Assumptions!$A$5:$B$10,2,FALSE),""))</f>
        <v/>
      </c>
      <c r="T103" s="12">
        <f>IF(OR($A103="",$O103="",$P103=""),"",IFERROR($O103*IF($P103="Per Visit",$S103,VLOOKUP($P103,Assumptions!$D$5:$E$7,2,FALSE)),""))</f>
        <v/>
      </c>
      <c r="U103" s="10">
        <f>IF(OR($A103="",$K103="",Assumptions!$L$5=""),"",$K103-Assumptions!$L$5)</f>
        <v/>
      </c>
      <c r="V103" s="21">
        <f>IF(OR($A103="",$R103="",Assumptions!$L$5=""),"",IF(OR($J103="",$K103=""),"",IF($K103&lt;$J103,"Renewal before start - review",IF($R103="Ended","",IF($K103&lt;Assumptions!$L$5,"Past renewal date - review",IF(AND($R103="Active",$K103&lt;=Assumptions!$L$5+Assumptions!$L$6),"Due within alert window",IF($R103="Non-Renewing","Confirm closeout","")))))))</f>
        <v/>
      </c>
    </row>
    <row r="104" ht="21" customHeight="1">
      <c r="A104" s="15" t="n"/>
      <c r="B104" s="15" t="n"/>
      <c r="C104" s="15" t="n"/>
      <c r="D104" s="15" t="n"/>
      <c r="E104" s="15" t="n"/>
      <c r="F104" s="15" t="n"/>
      <c r="G104" s="15" t="n"/>
      <c r="H104" s="15" t="n"/>
      <c r="I104" s="16" t="n"/>
      <c r="J104" s="17" t="n"/>
      <c r="K104" s="17" t="n"/>
      <c r="L104" s="18" t="n"/>
      <c r="M104" s="16" t="n"/>
      <c r="N104" s="18" t="n"/>
      <c r="O104" s="19" t="n"/>
      <c r="P104" s="16" t="n"/>
      <c r="Q104" s="15" t="n"/>
      <c r="R104" s="16" t="n"/>
      <c r="S104" s="13">
        <f>IF(OR($A104="",$F104=""),"",IFERROR(VLOOKUP($F104,Assumptions!$A$5:$B$10,2,FALSE),""))</f>
        <v/>
      </c>
      <c r="T104" s="22">
        <f>IF(OR($A104="",$O104="",$P104=""),"",IFERROR($O104*IF($P104="Per Visit",$S104,VLOOKUP($P104,Assumptions!$D$5:$E$7,2,FALSE)),""))</f>
        <v/>
      </c>
      <c r="U104" s="8">
        <f>IF(OR($A104="",$K104="",Assumptions!$L$5=""),"",$K104-Assumptions!$L$5)</f>
        <v/>
      </c>
      <c r="V104" s="23">
        <f>IF(OR($A104="",$R104="",Assumptions!$L$5=""),"",IF(OR($J104="",$K104=""),"",IF($K104&lt;$J104,"Renewal before start - review",IF($R104="Ended","",IF($K104&lt;Assumptions!$L$5,"Past renewal date - review",IF(AND($R104="Active",$K104&lt;=Assumptions!$L$5+Assumptions!$L$6),"Due within alert window",IF($R104="Non-Renewing","Confirm closeout","")))))))</f>
        <v/>
      </c>
    </row>
  </sheetData>
  <autoFilter ref="A4:V104"/>
  <mergeCells count="1">
    <mergeCell ref="A1:V1"/>
  </mergeCells>
  <conditionalFormatting sqref="R5:R104">
    <cfRule type="expression" priority="1" dxfId="0" stopIfTrue="1">
      <formula>$R5="Active"</formula>
    </cfRule>
    <cfRule type="expression" priority="2" dxfId="1" stopIfTrue="1">
      <formula>OR($R5="Pending Review",$R5="On Hold",$R5="Non-Renewing")</formula>
    </cfRule>
  </conditionalFormatting>
  <conditionalFormatting sqref="K5:K104">
    <cfRule type="expression" priority="3" dxfId="1" stopIfTrue="1">
      <formula>AND($A5&lt;&gt;"",$J5&lt;&gt;"",$K5&lt;&gt;"",$K5&lt;$J5)</formula>
    </cfRule>
  </conditionalFormatting>
  <conditionalFormatting sqref="V5:V104">
    <cfRule type="expression" priority="4" dxfId="1" stopIfTrue="1">
      <formula>$V5&lt;&gt;""</formula>
    </cfRule>
  </conditionalFormatting>
  <dataValidations count="8">
    <dataValidation sqref="F5:F104" showDropDown="0" showInputMessage="1" showErrorMessage="1" allowBlank="0" errorTitle="Frequency check" error="Select a frequency from the editable Assumptions list." promptTitle="Frequency" prompt="Choose a listed service frequency." type="list">
      <formula1>=INDIRECT("Assumptions!$A$5:$A$10")</formula1>
    </dataValidation>
    <dataValidation sqref="M5:M104" showDropDown="0" showInputMessage="0" showErrorMessage="1" allowBlank="0" errorTitle="Quantity unit check" error="Select ounces, gallons, or pounds from the Assumptions list." type="list">
      <formula1>=INDIRECT("Assumptions!$I$5:$I$7")</formula1>
    </dataValidation>
    <dataValidation sqref="P5:P104" showDropDown="0" showInputMessage="0" showErrorMessage="1" allowBlank="0" errorTitle="Billing basis check" error="Select a billing basis from the Assumptions list." type="list">
      <formula1>=INDIRECT("Assumptions!$D$5:$D$7")</formula1>
    </dataValidation>
    <dataValidation sqref="R5:R104" showDropDown="0" showInputMessage="0" showErrorMessage="1" allowBlank="0" errorTitle="Status check" error="Select an agreement status from the Assumptions list." type="list">
      <formula1>=INDIRECT("Assumptions!$G$5:$G$9")</formula1>
    </dataValidation>
    <dataValidation sqref="J5:K104" showDropDown="0" showInputMessage="1" showErrorMessage="1" allowBlank="0" errorTitle="Date check" error="Enter a date within the editable agreement date limits." promptTitle="Agreement date" prompt="Use MM/DD/YYYY." type="date" operator="between">
      <formula1>=INDIRECT("Assumptions!$L$7")</formula1>
      <formula2>=INDIRECT("Assumptions!$L$8")</formula2>
    </dataValidation>
    <dataValidation sqref="L5:L104" showDropDown="0" showInputMessage="0" showErrorMessage="1" allowBlank="0" errorTitle="Quantity check" error="Enter a nonnegative quantity within the editable limit." type="decimal" operator="between">
      <formula1>0</formula1>
      <formula2>=INDIRECT("Assumptions!$L$9")</formula2>
    </dataValidation>
    <dataValidation sqref="N5:N104" showDropDown="0" showInputMessage="0" showErrorMessage="1" allowBlank="0" errorTitle="Hours check" error="Enter nonnegative service hours within the editable limit." type="decimal" operator="between">
      <formula1>0</formula1>
      <formula2>=INDIRECT("Assumptions!$L$10")</formula2>
    </dataValidation>
    <dataValidation sqref="O5:O104" showDropDown="0" showInputMessage="0" showErrorMessage="1" allowBlank="0" errorTitle="Amount check" error="Enter a nonnegative amount within the editable limit." type="decimal" operator="between">
      <formula1>0</formula1>
      <formula2>=INDIRECT("Assumptions!$L$11")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/>
  </sheetPr>
  <dimension ref="A1:L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3" customWidth="1" min="3" max="3"/>
    <col width="18" customWidth="1" min="4" max="4"/>
    <col width="18" customWidth="1" min="5" max="5"/>
    <col width="3" customWidth="1" min="6" max="6"/>
    <col width="21" customWidth="1" min="7" max="7"/>
    <col width="3" customWidth="1" min="8" max="8"/>
    <col width="16" customWidth="1" min="9" max="9"/>
    <col width="3" customWidth="1" min="10" max="10"/>
    <col width="32" customWidth="1" min="11" max="11"/>
    <col width="18" customWidth="1" min="12" max="12"/>
  </cols>
  <sheetData>
    <row r="1" ht="28" customHeight="1">
      <c r="A1" s="1" t="inlineStr">
        <is>
          <t>Assumptions and Editable Lists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2" t="n"/>
    </row>
    <row r="2" ht="24" customHeight="1">
      <c r="A2" s="3" t="inlineStr">
        <is>
          <t>Yellow cells are editable. Changes affect validations, annualized estimates, and renewal review prompts; review all changes before use.</t>
        </is>
      </c>
    </row>
    <row r="3"/>
    <row r="4" ht="34" customHeight="1">
      <c r="A4" s="14" t="inlineStr">
        <is>
          <t>Frequency</t>
        </is>
      </c>
      <c r="B4" s="14" t="inlineStr">
        <is>
          <t>Annual Visits</t>
        </is>
      </c>
      <c r="D4" s="14" t="inlineStr">
        <is>
          <t>Billing Basis</t>
        </is>
      </c>
      <c r="E4" s="14" t="inlineStr">
        <is>
          <t>Annual Multiplier</t>
        </is>
      </c>
      <c r="G4" s="14" t="inlineStr">
        <is>
          <t>Agreement Status</t>
        </is>
      </c>
      <c r="I4" s="14" t="inlineStr">
        <is>
          <t>Quantity Unit</t>
        </is>
      </c>
      <c r="K4" s="14" t="inlineStr">
        <is>
          <t>Limit or Setting</t>
        </is>
      </c>
      <c r="L4" s="14" t="inlineStr">
        <is>
          <t>Editable Value</t>
        </is>
      </c>
    </row>
    <row r="5">
      <c r="A5" s="24" t="inlineStr">
        <is>
          <t>Monthly</t>
        </is>
      </c>
      <c r="B5" s="18" t="n">
        <v>12</v>
      </c>
      <c r="D5" s="24" t="inlineStr">
        <is>
          <t>Per Visit</t>
        </is>
      </c>
      <c r="E5" s="18" t="n"/>
      <c r="G5" s="24" t="inlineStr">
        <is>
          <t>Active</t>
        </is>
      </c>
      <c r="I5" s="24" t="inlineStr">
        <is>
          <t>ounces</t>
        </is>
      </c>
      <c r="K5" s="24" t="inlineStr">
        <is>
          <t>As of Date</t>
        </is>
      </c>
      <c r="L5" s="25" t="n">
        <v>46276</v>
      </c>
    </row>
    <row r="6">
      <c r="A6" s="24" t="inlineStr">
        <is>
          <t>Every Other Month</t>
        </is>
      </c>
      <c r="B6" s="18" t="n">
        <v>6</v>
      </c>
      <c r="D6" s="24" t="inlineStr">
        <is>
          <t>Monthly</t>
        </is>
      </c>
      <c r="E6" s="18" t="n">
        <v>12</v>
      </c>
      <c r="G6" s="24" t="inlineStr">
        <is>
          <t>Pending Review</t>
        </is>
      </c>
      <c r="I6" s="24" t="inlineStr">
        <is>
          <t>gallons</t>
        </is>
      </c>
      <c r="K6" s="24" t="inlineStr">
        <is>
          <t>Renewal Alert Days</t>
        </is>
      </c>
      <c r="L6" s="26" t="n">
        <v>60</v>
      </c>
    </row>
    <row r="7">
      <c r="A7" s="24" t="inlineStr">
        <is>
          <t>Quarterly</t>
        </is>
      </c>
      <c r="B7" s="18" t="n">
        <v>4</v>
      </c>
      <c r="D7" s="24" t="inlineStr">
        <is>
          <t>Annual</t>
        </is>
      </c>
      <c r="E7" s="18" t="n">
        <v>1</v>
      </c>
      <c r="G7" s="24" t="inlineStr">
        <is>
          <t>On Hold</t>
        </is>
      </c>
      <c r="I7" s="24" t="inlineStr">
        <is>
          <t>pounds</t>
        </is>
      </c>
      <c r="K7" s="24" t="inlineStr">
        <is>
          <t>Earliest Agreement Date</t>
        </is>
      </c>
      <c r="L7" s="25" t="n">
        <v>43831</v>
      </c>
    </row>
    <row r="8">
      <c r="A8" s="24" t="inlineStr">
        <is>
          <t>Semiannual</t>
        </is>
      </c>
      <c r="B8" s="18" t="n">
        <v>2</v>
      </c>
      <c r="G8" s="24" t="inlineStr">
        <is>
          <t>Non-Renewing</t>
        </is>
      </c>
      <c r="K8" s="24" t="inlineStr">
        <is>
          <t>Latest Agreement Date</t>
        </is>
      </c>
      <c r="L8" s="25" t="n">
        <v>50040</v>
      </c>
    </row>
    <row r="9">
      <c r="A9" s="24" t="inlineStr">
        <is>
          <t>Annual</t>
        </is>
      </c>
      <c r="B9" s="18" t="n">
        <v>1</v>
      </c>
      <c r="G9" s="24" t="inlineStr">
        <is>
          <t>Ended</t>
        </is>
      </c>
      <c r="K9" s="24" t="inlineStr">
        <is>
          <t>Maximum Quantity / Visit</t>
        </is>
      </c>
      <c r="L9" s="27" t="n">
        <v>500</v>
      </c>
    </row>
    <row r="10">
      <c r="A10" s="24" t="inlineStr">
        <is>
          <t>One-Time</t>
        </is>
      </c>
      <c r="B10" s="18" t="n">
        <v>1</v>
      </c>
      <c r="K10" s="24" t="inlineStr">
        <is>
          <t>Maximum Service Hours / Visit</t>
        </is>
      </c>
      <c r="L10" s="27" t="n">
        <v>24</v>
      </c>
    </row>
    <row r="11">
      <c r="K11" s="24" t="inlineStr">
        <is>
          <t>Maximum Agreement Amount</t>
        </is>
      </c>
      <c r="L11" s="28" t="n">
        <v>1000000</v>
      </c>
    </row>
    <row r="12"/>
    <row r="13">
      <c r="A13" s="29" t="inlineStr">
        <is>
          <t>Use Note</t>
        </is>
      </c>
    </row>
    <row r="14" ht="32" customHeight="1">
      <c r="A14" s="30" t="inlineStr">
        <is>
          <t>Per Visit annualized amounts use the frequency's Annual Visits value. Monthly and Annual billing use their editable annual multipliers.</t>
        </is>
      </c>
    </row>
  </sheetData>
  <mergeCells count="1">
    <mergeCell ref="A1:L1"/>
  </mergeCells>
  <conditionalFormatting sqref="L7:L8">
    <cfRule type="expression" priority="1" dxfId="1" stopIfTrue="1">
      <formula>$L$7&gt;$L$8</formula>
    </cfRule>
  </conditionalFormatting>
  <dataValidations count="4">
    <dataValidation sqref="B5:B10 E5:E7" showDropDown="0" showInputMessage="0" showErrorMessage="1" allowBlank="0" errorTitle="Annual factor check" error="Enter a nonnegative annual factor no greater than 365." type="decimal" operator="between">
      <formula1>0</formula1>
      <formula2>365</formula2>
    </dataValidation>
    <dataValidation sqref="L5 L7:L8" showDropDown="0" showInputMessage="0" showErrorMessage="1" allowBlank="0" errorTitle="Assumption date check" error="Enter a date from 01/01/2000 through 12/31/2100." type="date" operator="between">
      <formula1>DATE(2000,1,1)</formula1>
      <formula2>DATE(2100,12,31)</formula2>
    </dataValidation>
    <dataValidation sqref="L6" showDropDown="0" showInputMessage="0" showErrorMessage="1" allowBlank="0" errorTitle="Alert window check" error="Enter whole renewal alert days from 0 through 3650." type="whole" operator="between">
      <formula1>0</formula1>
      <formula2>3650</formula2>
    </dataValidation>
    <dataValidation sqref="L9:L11" showDropDown="0" showInputMessage="0" showErrorMessage="1" allowBlank="0" errorTitle="Limit check" error="Enter a nonnegative numeric limit." type="decimal" operator="between">
      <formula1>0</formula1>
      <formula2>1000000000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Pest Operations Template</dc:creator>
  <dc:title xmlns:dc="http://purl.org/dc/elements/1.1/">Pest Control Service Agreement Register</dc:title>
  <dc:subject xmlns:dc="http://purl.org/dc/elements/1.1/">Internal register for fictional service agreement examples</dc:subject>
  <dcterms:created xmlns:dcterms="http://purl.org/dc/terms/" xmlns:xsi="http://www.w3.org/2001/XMLSchema-instance" xsi:type="dcterms:W3CDTF">2026-09-11T12:34:18Z</dcterms:created>
  <dcterms:modified xmlns:dcterms="http://purl.org/dc/terms/" xmlns:xsi="http://www.w3.org/2001/XMLSchema-instance" xsi:type="dcterms:W3CDTF">2026-09-11T12:34:19+00:00Z</dcterms:modified>
</cp:coreProperties>
</file>