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Service Record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'Service Records'!$A$4:$Y$124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mm/dd/yyyy"/>
    <numFmt numFmtId="165" formatCode="0.0%;[Red]-0.0%"/>
    <numFmt numFmtId="166" formatCode="$#,##0.00;[Red]-$#,##0.00"/>
    <numFmt numFmtId="167" formatCode="0.0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0"/>
    </font>
    <font>
      <name val="Calibri"/>
      <b val="1"/>
      <color rgb="0024363D"/>
      <sz val="10"/>
    </font>
    <font>
      <name val="Calibri"/>
      <color rgb="0024363D"/>
      <sz val="10"/>
    </font>
    <font>
      <name val="Calibri"/>
      <i val="1"/>
      <color rgb="005C6F73"/>
      <sz val="9"/>
    </font>
  </fonts>
  <fills count="7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D56A4A"/>
      </patternFill>
    </fill>
    <fill>
      <patternFill patternType="solid">
        <fgColor rgb="00F5F8F6"/>
      </patternFill>
    </fill>
    <fill>
      <patternFill patternType="solid">
        <fgColor rgb="00FFF1C9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  <border>
      <left/>
      <right/>
      <top style="thin">
        <color rgb="00C9D7D2"/>
      </top>
      <bottom/>
      <diagonal/>
    </border>
    <border>
      <left/>
      <right style="thin">
        <color rgb="00C9D7D2"/>
      </right>
      <top style="thin">
        <color rgb="00C9D7D2"/>
      </top>
      <bottom/>
      <diagonal/>
    </border>
    <border>
      <left/>
      <right/>
      <top style="thin">
        <color rgb="00C9D7D2"/>
      </top>
      <bottom style="thin">
        <color rgb="00C9D7D2"/>
      </bottom>
      <diagonal/>
    </border>
    <border>
      <left/>
      <right style="thin">
        <color rgb="00C9D7D2"/>
      </right>
      <top style="thin">
        <color rgb="00C9D7D2"/>
      </top>
      <bottom style="thin">
        <color rgb="00C9D7D2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5" fillId="0" borderId="0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right" vertical="center"/>
    </xf>
    <xf numFmtId="1" fontId="3" fillId="4" borderId="1" applyAlignment="1" pivotButton="0" quotePrefix="0" xfId="0">
      <alignment horizontal="right" vertical="center"/>
    </xf>
    <xf numFmtId="165" fontId="3" fillId="4" borderId="1" applyAlignment="1" pivotButton="0" quotePrefix="0" xfId="0">
      <alignment horizontal="right" vertical="center"/>
    </xf>
    <xf numFmtId="166" fontId="3" fillId="4" borderId="1" applyAlignment="1" pivotButton="0" quotePrefix="0" xfId="0">
      <alignment horizontal="right" vertical="center"/>
    </xf>
    <xf numFmtId="0" fontId="2" fillId="2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/>
    </xf>
    <xf numFmtId="1" fontId="4" fillId="4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center"/>
    </xf>
    <xf numFmtId="1" fontId="4" fillId="6" borderId="1" applyAlignment="1" pivotButton="0" quotePrefix="0" xfId="0">
      <alignment horizontal="right" vertical="center"/>
    </xf>
    <xf numFmtId="166" fontId="4" fillId="6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center" vertical="center"/>
    </xf>
    <xf numFmtId="2" fontId="4" fillId="5" borderId="1" applyAlignment="1" pivotButton="0" quotePrefix="0" xfId="0">
      <alignment horizontal="left" vertical="center"/>
    </xf>
    <xf numFmtId="166" fontId="4" fillId="5" borderId="1" applyAlignment="1" pivotButton="0" quotePrefix="0" xfId="0">
      <alignment horizontal="left" vertical="center"/>
    </xf>
    <xf numFmtId="166" fontId="4" fillId="4" borderId="1" applyAlignment="1" pivotButton="0" quotePrefix="0" xfId="0">
      <alignment horizontal="left" vertical="center"/>
    </xf>
    <xf numFmtId="167" fontId="4" fillId="5" borderId="1" applyAlignment="1" pivotButton="0" quotePrefix="0" xfId="0">
      <alignment horizontal="left" vertical="center"/>
    </xf>
    <xf numFmtId="165" fontId="4" fillId="4" borderId="1" applyAlignment="1" pivotButton="0" quotePrefix="0" xfId="0">
      <alignment horizontal="left" vertical="center"/>
    </xf>
    <xf numFmtId="166" fontId="4" fillId="6" borderId="1" applyAlignment="1" pivotButton="0" quotePrefix="0" xfId="0">
      <alignment horizontal="left" vertical="center"/>
    </xf>
    <xf numFmtId="165" fontId="4" fillId="6" borderId="1" applyAlignment="1" pivotButton="0" quotePrefix="0" xfId="0">
      <alignment horizontal="left" vertical="center"/>
    </xf>
    <xf numFmtId="164" fontId="4" fillId="5" borderId="1" applyAlignment="1" pivotButton="0" quotePrefix="0" xfId="0">
      <alignment horizontal="right" vertical="center"/>
    </xf>
    <xf numFmtId="0" fontId="4" fillId="5" borderId="1" pivotButton="0" quotePrefix="0" xfId="0"/>
    <xf numFmtId="165" fontId="4" fillId="5" borderId="1" pivotButton="0" quotePrefix="0" xfId="0"/>
    <xf numFmtId="166" fontId="4" fillId="5" borderId="1" pivotButton="0" quotePrefix="0" xfId="0"/>
    <xf numFmtId="166" fontId="4" fillId="5" borderId="1" applyAlignment="1" pivotButton="0" quotePrefix="0" xfId="0">
      <alignment horizontal="right" vertical="center"/>
    </xf>
    <xf numFmtId="0" fontId="0" fillId="0" borderId="4" pivotButton="0" quotePrefix="0" xfId="0"/>
    <xf numFmtId="0" fontId="0" fillId="0" borderId="5" pivotButton="0" quotePrefix="0" xfId="0"/>
    <xf numFmtId="164" fontId="3" fillId="4" borderId="1" applyAlignment="1" pivotButton="0" quotePrefix="0" xfId="0">
      <alignment horizontal="right" vertical="center"/>
    </xf>
    <xf numFmtId="165" fontId="3" fillId="4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center" vertical="center"/>
    </xf>
    <xf numFmtId="167" fontId="4" fillId="5" borderId="1" applyAlignment="1" pivotButton="0" quotePrefix="0" xfId="0">
      <alignment horizontal="left" vertical="center"/>
    </xf>
    <xf numFmtId="165" fontId="4" fillId="4" borderId="1" applyAlignment="1" pivotButton="0" quotePrefix="0" xfId="0">
      <alignment horizontal="left" vertical="center"/>
    </xf>
    <xf numFmtId="165" fontId="4" fillId="6" borderId="1" applyAlignment="1" pivotButton="0" quotePrefix="0" xfId="0">
      <alignment horizontal="left" vertical="center"/>
    </xf>
    <xf numFmtId="164" fontId="4" fillId="5" borderId="1" applyAlignment="1" pivotButton="0" quotePrefix="0" xfId="0">
      <alignment horizontal="right" vertical="center"/>
    </xf>
    <xf numFmtId="165" fontId="4" fillId="5" borderId="1" pivotButton="0" quotePrefix="0" xfId="0"/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  <dxf>
      <font>
        <name val="Calibri"/>
        <b val="1"/>
        <color rgb="00FFFFFF"/>
        <sz val="10"/>
      </font>
      <fill>
        <patternFill patternType="solid">
          <fgColor rgb="002F7A6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Margin by Service Line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'Summary'!F8</f>
            </strRef>
          </tx>
          <spPr>
            <a:solidFill xmlns:a="http://schemas.openxmlformats.org/drawingml/2006/main">
              <a:srgbClr val="2F7A68"/>
            </a:solidFill>
            <a:ln xmlns:a="http://schemas.openxmlformats.org/drawingml/2006/main">
              <a:solidFill>
                <a:srgbClr val="2F7A68"/>
              </a:solidFill>
              <a:prstDash val="solid"/>
            </a:ln>
          </spPr>
          <cat>
            <numRef>
              <f>'Summary'!$A$9:$A$13</f>
            </numRef>
          </cat>
          <val>
            <numRef>
              <f>'Summary'!$F$9:$F$13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Margin %</a:t>
                </a:r>
              </a:p>
            </rich>
          </tx>
        </title>
        <numFmt formatCode="0%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None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11</col>
      <colOff>0</colOff>
      <row>1</row>
      <rowOff>0</rowOff>
    </from>
    <ext cx="3060000" cy="19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2F7A68"/>
    <outlinePr summaryBelow="1" summaryRight="1"/>
    <pageSetUpPr fitToPage="1"/>
  </sheetPr>
  <dimension ref="A1:J13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8"/>
  <cols>
    <col width="18" customWidth="1" min="1" max="1"/>
    <col width="12" customWidth="1" min="2" max="2"/>
    <col width="14" customWidth="1" min="3" max="3"/>
    <col width="15" customWidth="1" min="4" max="4"/>
    <col width="16" customWidth="1" min="5" max="5"/>
    <col width="12" customWidth="1" min="6" max="6"/>
    <col width="12" customWidth="1" min="7" max="7"/>
    <col width="12" customWidth="1" min="8" max="8"/>
    <col width="17" customWidth="1" min="9" max="9"/>
    <col width="21" customWidth="1" min="10" max="10"/>
    <col width="3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</cols>
  <sheetData>
    <row r="1" ht="28" customHeight="1">
      <c r="A1" s="1" t="inlineStr">
        <is>
          <t>Pest Control Service Line Margin Analysis</t>
        </is>
      </c>
      <c r="B1" s="34" t="n"/>
      <c r="C1" s="34" t="n"/>
      <c r="D1" s="34" t="n"/>
      <c r="E1" s="34" t="n"/>
      <c r="F1" s="34" t="n"/>
      <c r="G1" s="34" t="n"/>
      <c r="H1" s="34" t="n"/>
      <c r="I1" s="34" t="n"/>
      <c r="J1" s="35" t="n"/>
    </row>
    <row r="2" ht="30" customHeight="1">
      <c r="A2" s="2" t="inlineStr">
        <is>
          <t>Completed fictional service records within the selected dates only. Targets and cost assumptions are editable, and alerts require a human review.</t>
        </is>
      </c>
    </row>
    <row r="3">
      <c r="A3" s="3" t="inlineStr">
        <is>
          <t>Analysis Start</t>
        </is>
      </c>
      <c r="B3" s="36">
        <f>Assumptions!$B$3</f>
        <v/>
      </c>
      <c r="D3" s="3" t="inlineStr">
        <is>
          <t>Completed Services</t>
        </is>
      </c>
      <c r="E3" s="5">
        <f>SUM($B$9:$B$13)</f>
        <v/>
      </c>
      <c r="G3" s="3" t="inlineStr">
        <is>
          <t>Overall Margin %</t>
        </is>
      </c>
      <c r="H3" s="37">
        <f>IFERROR($E$6/$E$4,"")</f>
        <v/>
      </c>
    </row>
    <row r="4">
      <c r="A4" s="3" t="inlineStr">
        <is>
          <t>Analysis End</t>
        </is>
      </c>
      <c r="B4" s="36">
        <f>Assumptions!$B$4</f>
        <v/>
      </c>
      <c r="D4" s="3" t="inlineStr">
        <is>
          <t>Revenue</t>
        </is>
      </c>
      <c r="E4" s="7">
        <f>IF($E$3=0,"",SUM($C$9:$C$13))</f>
        <v/>
      </c>
      <c r="G4" s="3" t="inlineStr">
        <is>
          <t>Lines Below Target</t>
        </is>
      </c>
      <c r="H4" s="5">
        <f>COUNTIF($J$9:$J$13,"Below target")</f>
        <v/>
      </c>
    </row>
    <row r="5">
      <c r="D5" s="3" t="inlineStr">
        <is>
          <t>Direct Cost</t>
        </is>
      </c>
      <c r="E5" s="7">
        <f>IF($E$3=0,"",SUM($D$9:$D$13))</f>
        <v/>
      </c>
      <c r="G5" s="3" t="inlineStr">
        <is>
          <t>Records Needing Review</t>
        </is>
      </c>
      <c r="H5" s="5">
        <f>COUNTIFS('Service Records'!$R$5:$R$124,"Completed",'Service Records'!$Y$5:$Y$124,"&lt;&gt;OK",'Service Records'!$Y$5:$Y$124,"&lt;&gt;",'Service Records'!$A$5:$A$124,"&gt;="&amp;Assumptions!$B$3,'Service Records'!$A$5:$A$124,"&lt;="&amp;Assumptions!$B$4)</f>
        <v/>
      </c>
    </row>
    <row r="6">
      <c r="D6" s="3" t="inlineStr">
        <is>
          <t>Gross Margin</t>
        </is>
      </c>
      <c r="E6" s="7">
        <f>IF(OR($E$4="",$E$5=""),"",$E$4-$E$5)</f>
        <v/>
      </c>
      <c r="G6" s="3" t="inlineStr">
        <is>
          <t>Average Revenue / Service</t>
        </is>
      </c>
      <c r="H6" s="7">
        <f>IFERROR($E$4/$E$3,"")</f>
        <v/>
      </c>
    </row>
    <row r="7"/>
    <row r="8" ht="30" customHeight="1">
      <c r="A8" s="8" t="inlineStr">
        <is>
          <t>Service Line</t>
        </is>
      </c>
      <c r="B8" s="8" t="inlineStr">
        <is>
          <t>Completed</t>
        </is>
      </c>
      <c r="C8" s="8" t="inlineStr">
        <is>
          <t>Revenue</t>
        </is>
      </c>
      <c r="D8" s="8" t="inlineStr">
        <is>
          <t>Direct Cost</t>
        </is>
      </c>
      <c r="E8" s="8" t="inlineStr">
        <is>
          <t>Gross Margin</t>
        </is>
      </c>
      <c r="F8" s="8" t="inlineStr">
        <is>
          <t>Margin %</t>
        </is>
      </c>
      <c r="G8" s="8" t="inlineStr">
        <is>
          <t>Target</t>
        </is>
      </c>
      <c r="H8" s="8" t="inlineStr">
        <is>
          <t>Variance</t>
        </is>
      </c>
      <c r="I8" s="8" t="inlineStr">
        <is>
          <t>Average Revenue</t>
        </is>
      </c>
      <c r="J8" s="8" t="inlineStr">
        <is>
          <t>Review</t>
        </is>
      </c>
    </row>
    <row r="9">
      <c r="A9" s="9" t="inlineStr">
        <is>
          <t>General Pest</t>
        </is>
      </c>
      <c r="B9" s="10">
        <f>COUNTIFS('Service Records'!$E$5:$E$124,$A9,'Service Records'!$R$5:$R$124,"Completed",'Service Records'!$A$5:$A$124,"&gt;="&amp;Assumptions!$B$3,'Service Records'!$A$5:$A$124,"&lt;="&amp;Assumptions!$B$4)</f>
        <v/>
      </c>
      <c r="C9" s="11">
        <f>IF($B9=0,"",SUMIFS('Service Records'!$K$5:$K$124,'Service Records'!$E$5:$E$124,$A9,'Service Records'!$R$5:$R$124,"Completed",'Service Records'!$A$5:$A$124,"&gt;="&amp;Assumptions!$B$3,'Service Records'!$A$5:$A$124,"&lt;="&amp;Assumptions!$B$4))</f>
        <v/>
      </c>
      <c r="D9" s="11">
        <f>IF($B9=0,"",SUMIFS('Service Records'!$V$5:$V$124,'Service Records'!$E$5:$E$124,$A9,'Service Records'!$R$5:$R$124,"Completed",'Service Records'!$A$5:$A$124,"&gt;="&amp;Assumptions!$B$3,'Service Records'!$A$5:$A$124,"&lt;="&amp;Assumptions!$B$4))</f>
        <v/>
      </c>
      <c r="E9" s="11">
        <f>IF(OR($C9="",$D9=""),"",$C9-$D9)</f>
        <v/>
      </c>
      <c r="F9" s="38">
        <f>IFERROR($E9/$C9,"")</f>
        <v/>
      </c>
      <c r="G9" s="38">
        <f>IFERROR(VLOOKUP($A9,Assumptions!$D$3:$E$7,2,FALSE),"")</f>
        <v/>
      </c>
      <c r="H9" s="38">
        <f>IF(OR($F9="",$G9=""),"",$F9-$G9)</f>
        <v/>
      </c>
      <c r="I9" s="11">
        <f>IFERROR($C9/$B9,"")</f>
        <v/>
      </c>
      <c r="J9" s="13">
        <f>IF($B9=0,"No completed data",IF(OR($F9="",$G9=""),"Review revenue",IF($F9&lt;$G9,"Below target","At/above target")))</f>
        <v/>
      </c>
    </row>
    <row r="10">
      <c r="A10" s="14" t="inlineStr">
        <is>
          <t>Termite</t>
        </is>
      </c>
      <c r="B10" s="15">
        <f>COUNTIFS('Service Records'!$E$5:$E$124,$A10,'Service Records'!$R$5:$R$124,"Completed",'Service Records'!$A$5:$A$124,"&gt;="&amp;Assumptions!$B$3,'Service Records'!$A$5:$A$124,"&lt;="&amp;Assumptions!$B$4)</f>
        <v/>
      </c>
      <c r="C10" s="16">
        <f>IF($B10=0,"",SUMIFS('Service Records'!$K$5:$K$124,'Service Records'!$E$5:$E$124,$A10,'Service Records'!$R$5:$R$124,"Completed",'Service Records'!$A$5:$A$124,"&gt;="&amp;Assumptions!$B$3,'Service Records'!$A$5:$A$124,"&lt;="&amp;Assumptions!$B$4))</f>
        <v/>
      </c>
      <c r="D10" s="16">
        <f>IF($B10=0,"",SUMIFS('Service Records'!$V$5:$V$124,'Service Records'!$E$5:$E$124,$A10,'Service Records'!$R$5:$R$124,"Completed",'Service Records'!$A$5:$A$124,"&gt;="&amp;Assumptions!$B$3,'Service Records'!$A$5:$A$124,"&lt;="&amp;Assumptions!$B$4))</f>
        <v/>
      </c>
      <c r="E10" s="16">
        <f>IF(OR($C10="",$D10=""),"",$C10-$D10)</f>
        <v/>
      </c>
      <c r="F10" s="39">
        <f>IFERROR($E10/$C10,"")</f>
        <v/>
      </c>
      <c r="G10" s="39">
        <f>IFERROR(VLOOKUP($A10,Assumptions!$D$3:$E$7,2,FALSE),"")</f>
        <v/>
      </c>
      <c r="H10" s="39">
        <f>IF(OR($F10="",$G10=""),"",$F10-$G10)</f>
        <v/>
      </c>
      <c r="I10" s="16">
        <f>IFERROR($C10/$B10,"")</f>
        <v/>
      </c>
      <c r="J10" s="18">
        <f>IF($B10=0,"No completed data",IF(OR($F10="",$G10=""),"Review revenue",IF($F10&lt;$G10,"Below target","At/above target")))</f>
        <v/>
      </c>
    </row>
    <row r="11">
      <c r="A11" s="9" t="inlineStr">
        <is>
          <t>Rodent</t>
        </is>
      </c>
      <c r="B11" s="10">
        <f>COUNTIFS('Service Records'!$E$5:$E$124,$A11,'Service Records'!$R$5:$R$124,"Completed",'Service Records'!$A$5:$A$124,"&gt;="&amp;Assumptions!$B$3,'Service Records'!$A$5:$A$124,"&lt;="&amp;Assumptions!$B$4)</f>
        <v/>
      </c>
      <c r="C11" s="11">
        <f>IF($B11=0,"",SUMIFS('Service Records'!$K$5:$K$124,'Service Records'!$E$5:$E$124,$A11,'Service Records'!$R$5:$R$124,"Completed",'Service Records'!$A$5:$A$124,"&gt;="&amp;Assumptions!$B$3,'Service Records'!$A$5:$A$124,"&lt;="&amp;Assumptions!$B$4))</f>
        <v/>
      </c>
      <c r="D11" s="11">
        <f>IF($B11=0,"",SUMIFS('Service Records'!$V$5:$V$124,'Service Records'!$E$5:$E$124,$A11,'Service Records'!$R$5:$R$124,"Completed",'Service Records'!$A$5:$A$124,"&gt;="&amp;Assumptions!$B$3,'Service Records'!$A$5:$A$124,"&lt;="&amp;Assumptions!$B$4))</f>
        <v/>
      </c>
      <c r="E11" s="11">
        <f>IF(OR($C11="",$D11=""),"",$C11-$D11)</f>
        <v/>
      </c>
      <c r="F11" s="38">
        <f>IFERROR($E11/$C11,"")</f>
        <v/>
      </c>
      <c r="G11" s="38">
        <f>IFERROR(VLOOKUP($A11,Assumptions!$D$3:$E$7,2,FALSE),"")</f>
        <v/>
      </c>
      <c r="H11" s="38">
        <f>IF(OR($F11="",$G11=""),"",$F11-$G11)</f>
        <v/>
      </c>
      <c r="I11" s="11">
        <f>IFERROR($C11/$B11,"")</f>
        <v/>
      </c>
      <c r="J11" s="13">
        <f>IF($B11=0,"No completed data",IF(OR($F11="",$G11=""),"Review revenue",IF($F11&lt;$G11,"Below target","At/above target")))</f>
        <v/>
      </c>
    </row>
    <row r="12">
      <c r="A12" s="14" t="inlineStr">
        <is>
          <t>Mosquito</t>
        </is>
      </c>
      <c r="B12" s="15">
        <f>COUNTIFS('Service Records'!$E$5:$E$124,$A12,'Service Records'!$R$5:$R$124,"Completed",'Service Records'!$A$5:$A$124,"&gt;="&amp;Assumptions!$B$3,'Service Records'!$A$5:$A$124,"&lt;="&amp;Assumptions!$B$4)</f>
        <v/>
      </c>
      <c r="C12" s="16">
        <f>IF($B12=0,"",SUMIFS('Service Records'!$K$5:$K$124,'Service Records'!$E$5:$E$124,$A12,'Service Records'!$R$5:$R$124,"Completed",'Service Records'!$A$5:$A$124,"&gt;="&amp;Assumptions!$B$3,'Service Records'!$A$5:$A$124,"&lt;="&amp;Assumptions!$B$4))</f>
        <v/>
      </c>
      <c r="D12" s="16">
        <f>IF($B12=0,"",SUMIFS('Service Records'!$V$5:$V$124,'Service Records'!$E$5:$E$124,$A12,'Service Records'!$R$5:$R$124,"Completed",'Service Records'!$A$5:$A$124,"&gt;="&amp;Assumptions!$B$3,'Service Records'!$A$5:$A$124,"&lt;="&amp;Assumptions!$B$4))</f>
        <v/>
      </c>
      <c r="E12" s="16">
        <f>IF(OR($C12="",$D12=""),"",$C12-$D12)</f>
        <v/>
      </c>
      <c r="F12" s="39">
        <f>IFERROR($E12/$C12,"")</f>
        <v/>
      </c>
      <c r="G12" s="39">
        <f>IFERROR(VLOOKUP($A12,Assumptions!$D$3:$E$7,2,FALSE),"")</f>
        <v/>
      </c>
      <c r="H12" s="39">
        <f>IF(OR($F12="",$G12=""),"",$F12-$G12)</f>
        <v/>
      </c>
      <c r="I12" s="16">
        <f>IFERROR($C12/$B12,"")</f>
        <v/>
      </c>
      <c r="J12" s="18">
        <f>IF($B12=0,"No completed data",IF(OR($F12="",$G12=""),"Review revenue",IF($F12&lt;$G12,"Below target","At/above target")))</f>
        <v/>
      </c>
    </row>
    <row r="13">
      <c r="A13" s="9" t="inlineStr">
        <is>
          <t>Specialty</t>
        </is>
      </c>
      <c r="B13" s="10">
        <f>COUNTIFS('Service Records'!$E$5:$E$124,$A13,'Service Records'!$R$5:$R$124,"Completed",'Service Records'!$A$5:$A$124,"&gt;="&amp;Assumptions!$B$3,'Service Records'!$A$5:$A$124,"&lt;="&amp;Assumptions!$B$4)</f>
        <v/>
      </c>
      <c r="C13" s="11">
        <f>IF($B13=0,"",SUMIFS('Service Records'!$K$5:$K$124,'Service Records'!$E$5:$E$124,$A13,'Service Records'!$R$5:$R$124,"Completed",'Service Records'!$A$5:$A$124,"&gt;="&amp;Assumptions!$B$3,'Service Records'!$A$5:$A$124,"&lt;="&amp;Assumptions!$B$4))</f>
        <v/>
      </c>
      <c r="D13" s="11">
        <f>IF($B13=0,"",SUMIFS('Service Records'!$V$5:$V$124,'Service Records'!$E$5:$E$124,$A13,'Service Records'!$R$5:$R$124,"Completed",'Service Records'!$A$5:$A$124,"&gt;="&amp;Assumptions!$B$3,'Service Records'!$A$5:$A$124,"&lt;="&amp;Assumptions!$B$4))</f>
        <v/>
      </c>
      <c r="E13" s="11">
        <f>IF(OR($C13="",$D13=""),"",$C13-$D13)</f>
        <v/>
      </c>
      <c r="F13" s="38">
        <f>IFERROR($E13/$C13,"")</f>
        <v/>
      </c>
      <c r="G13" s="38">
        <f>IFERROR(VLOOKUP($A13,Assumptions!$D$3:$E$7,2,FALSE),"")</f>
        <v/>
      </c>
      <c r="H13" s="38">
        <f>IF(OR($F13="",$G13=""),"",$F13-$G13)</f>
        <v/>
      </c>
      <c r="I13" s="11">
        <f>IFERROR($C13/$B13,"")</f>
        <v/>
      </c>
      <c r="J13" s="13">
        <f>IF($B13=0,"No completed data",IF(OR($F13="",$G13=""),"Review revenue",IF($F13&lt;$G13,"Below target","At/above target")))</f>
        <v/>
      </c>
    </row>
  </sheetData>
  <mergeCells count="1">
    <mergeCell ref="A1:J1"/>
  </mergeCells>
  <conditionalFormatting sqref="J9:J13">
    <cfRule type="expression" priority="1" dxfId="0">
      <formula>$J9="Below target"</formula>
    </cfRule>
    <cfRule type="expression" priority="2" dxfId="1">
      <formula>$J9="At/above target"</formula>
    </cfRule>
  </conditionalFormatting>
  <conditionalFormatting sqref="H9:H13">
    <cfRule type="expression" priority="3" dxfId="0">
      <formula>AND($H9&lt;&gt;"",$H9&lt;0)</formula>
    </cfRule>
    <cfRule type="expression" priority="4" dxfId="1">
      <formula>AND($H9&lt;&gt;"",$H9&gt;=0)</formula>
    </cfRule>
  </conditionalFormatting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83B4E"/>
    <outlinePr summaryBelow="1" summaryRight="1"/>
    <pageSetUpPr fitToPage="1"/>
  </sheetPr>
  <dimension ref="A1:Y12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8"/>
  <cols>
    <col width="13" customWidth="1" min="1" max="1"/>
    <col width="29" customWidth="1" min="2" max="2"/>
    <col width="48" customWidth="1" min="3" max="3"/>
    <col width="24" customWidth="1" min="4" max="4"/>
    <col width="17" customWidth="1" min="5" max="5"/>
    <col width="29" customWidth="1" min="6" max="6"/>
    <col width="24" customWidth="1" min="7" max="7"/>
    <col width="31" customWidth="1" min="8" max="8"/>
    <col width="16" customWidth="1" min="9" max="9"/>
    <col width="13" customWidth="1" min="10" max="10"/>
    <col width="14" customWidth="1" min="11" max="11"/>
    <col width="13" customWidth="1" min="12" max="12"/>
    <col width="14" customWidth="1" min="13" max="13"/>
    <col width="17" customWidth="1" min="14" max="14"/>
    <col width="13" customWidth="1" min="15" max="15"/>
    <col width="14" customWidth="1" min="16" max="16"/>
    <col width="18" customWidth="1" min="17" max="17"/>
    <col width="13" customWidth="1" min="18" max="18"/>
    <col width="14" customWidth="1" min="19" max="19"/>
    <col width="15" customWidth="1" min="20" max="20"/>
    <col width="15" customWidth="1" min="21" max="21"/>
    <col width="18" customWidth="1" min="22" max="22"/>
    <col width="16" customWidth="1" min="23" max="23"/>
    <col width="12" customWidth="1" min="24" max="24"/>
    <col width="23" customWidth="1" min="25" max="25"/>
  </cols>
  <sheetData>
    <row r="1" ht="26" customHeight="1">
      <c r="A1" s="1" t="inlineStr">
        <is>
          <t>Fictional Pest Control Service Records</t>
        </is>
      </c>
      <c r="B1" s="34" t="n"/>
      <c r="C1" s="34" t="n"/>
      <c r="D1" s="34" t="n"/>
      <c r="E1" s="34" t="n"/>
      <c r="F1" s="34" t="n"/>
      <c r="G1" s="34" t="n"/>
      <c r="H1" s="34" t="n"/>
      <c r="I1" s="34" t="n"/>
      <c r="J1" s="34" t="n"/>
      <c r="K1" s="34" t="n"/>
      <c r="L1" s="34" t="n"/>
      <c r="M1" s="34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34" t="n"/>
      <c r="Y1" s="35" t="n"/>
    </row>
    <row r="2" ht="30" customHeight="1">
      <c r="A2" s="2" t="inlineStr">
        <is>
          <t>Yellow cells are user inputs. Calculated direct costs use editable assumptions. Review alerts are prompts for a human check and do not represent an official status.</t>
        </is>
      </c>
    </row>
    <row r="3"/>
    <row r="4" ht="34" customHeight="1">
      <c r="A4" s="3" t="inlineStr">
        <is>
          <t>Service Date</t>
        </is>
      </c>
      <c r="B4" s="3" t="inlineStr">
        <is>
          <t>Customer</t>
        </is>
      </c>
      <c r="C4" s="3" t="inlineStr">
        <is>
          <t>Service Site</t>
        </is>
      </c>
      <c r="D4" s="3" t="inlineStr">
        <is>
          <t>Pest Concern</t>
        </is>
      </c>
      <c r="E4" s="3" t="inlineStr">
        <is>
          <t>Service Line</t>
        </is>
      </c>
      <c r="F4" s="3" t="inlineStr">
        <is>
          <t>Technician</t>
        </is>
      </c>
      <c r="G4" s="3" t="inlineStr">
        <is>
          <t>Route</t>
        </is>
      </c>
      <c r="H4" s="3" t="inlineStr">
        <is>
          <t>Product</t>
        </is>
      </c>
      <c r="I4" s="3" t="inlineStr">
        <is>
          <t>Product Quantity</t>
        </is>
      </c>
      <c r="J4" s="3" t="inlineStr">
        <is>
          <t>Product Unit</t>
        </is>
      </c>
      <c r="K4" s="3" t="inlineStr">
        <is>
          <t>Revenue</t>
        </is>
      </c>
      <c r="L4" s="3" t="inlineStr">
        <is>
          <t>Labor Hours</t>
        </is>
      </c>
      <c r="M4" s="3" t="inlineStr">
        <is>
          <t>Labor Rate</t>
        </is>
      </c>
      <c r="N4" s="3" t="inlineStr">
        <is>
          <t>Product Unit Cost</t>
        </is>
      </c>
      <c r="O4" s="3" t="inlineStr">
        <is>
          <t>Route Miles</t>
        </is>
      </c>
      <c r="P4" s="3" t="inlineStr">
        <is>
          <t>Mileage Rate</t>
        </is>
      </c>
      <c r="Q4" s="3" t="inlineStr">
        <is>
          <t>Other Direct Cost</t>
        </is>
      </c>
      <c r="R4" s="3" t="inlineStr">
        <is>
          <t>Status</t>
        </is>
      </c>
      <c r="S4" s="3" t="inlineStr">
        <is>
          <t>Labor Cost</t>
        </is>
      </c>
      <c r="T4" s="3" t="inlineStr">
        <is>
          <t>Product Cost</t>
        </is>
      </c>
      <c r="U4" s="3" t="inlineStr">
        <is>
          <t>Mileage Cost</t>
        </is>
      </c>
      <c r="V4" s="3" t="inlineStr">
        <is>
          <t>Total Direct Cost</t>
        </is>
      </c>
      <c r="W4" s="3" t="inlineStr">
        <is>
          <t>Gross Margin</t>
        </is>
      </c>
      <c r="X4" s="3" t="inlineStr">
        <is>
          <t>Margin %</t>
        </is>
      </c>
      <c r="Y4" s="3" t="inlineStr">
        <is>
          <t>Review Alert</t>
        </is>
      </c>
    </row>
    <row r="5">
      <c r="A5" s="40" t="n">
        <v>46186</v>
      </c>
      <c r="B5" s="20" t="inlineStr">
        <is>
          <t>Fictional Blue Acorn Bakery</t>
        </is>
      </c>
      <c r="C5" s="20" t="inlineStr">
        <is>
          <t>Fictional Site A, 100 Imaginary Way, Exampleville, ZZ 00000</t>
        </is>
      </c>
      <c r="D5" s="21" t="inlineStr">
        <is>
          <t>General Insect Activity</t>
        </is>
      </c>
      <c r="E5" s="21" t="inlineStr">
        <is>
          <t>General Pest</t>
        </is>
      </c>
      <c r="F5" s="21" t="inlineStr">
        <is>
          <t>Fictional Technician Indigo</t>
        </is>
      </c>
      <c r="G5" s="21" t="inlineStr">
        <is>
          <t>Fictional Route Amber</t>
        </is>
      </c>
      <c r="H5" s="20" t="inlineStr">
        <is>
          <t>Demo Residual A (Fictional)</t>
        </is>
      </c>
      <c r="I5" s="22" t="n">
        <v>2</v>
      </c>
      <c r="J5" s="13">
        <f>IF($A5="","",IF($H5="","",IFERROR(VLOOKUP($H5,Assumptions!$N$3:$P$8,2,FALSE),"")))</f>
        <v/>
      </c>
      <c r="K5" s="23" t="n">
        <v>165</v>
      </c>
      <c r="L5" s="22" t="n">
        <v>1.5</v>
      </c>
      <c r="M5" s="24">
        <f>IF($A5="","",IF($F5="","",IFERROR(VLOOKUP($F5,Assumptions!$I$3:$J$6,2,FALSE),"")))</f>
        <v/>
      </c>
      <c r="N5" s="24">
        <f>IF($A5="","",IF($H5="","",IFERROR(VLOOKUP($H5,Assumptions!$N$3:$P$8,3,FALSE),"")))</f>
        <v/>
      </c>
      <c r="O5" s="41" t="n">
        <v>14</v>
      </c>
      <c r="P5" s="24">
        <f>IF(OR($A5="",$O5=""),"",Assumptions!$B$5)</f>
        <v/>
      </c>
      <c r="Q5" s="23" t="n">
        <v>0</v>
      </c>
      <c r="R5" s="21" t="inlineStr">
        <is>
          <t>Completed</t>
        </is>
      </c>
      <c r="S5" s="24">
        <f>IF(OR($A5="",$L5="",$M5=""),"",IFERROR($L5*$M5,""))</f>
        <v/>
      </c>
      <c r="T5" s="24">
        <f>IF($A5="","",IF($H5="",0,IF(OR($I5="",$N5=""),"",IFERROR($I5*$N5,""))))</f>
        <v/>
      </c>
      <c r="U5" s="24">
        <f>IF($A5="","",IF($O5="",0,IFERROR($O5*$P5,"")))</f>
        <v/>
      </c>
      <c r="V5" s="24">
        <f>IF(OR($A5="",$K5="",$L5="",$M5=""),"",IF(AND($H5&lt;&gt;"",OR($I5="",$N5="")),"",IF(AND($O5&lt;&gt;"",$P5=""),"",SUM($Q5,$S5:$U5))))</f>
        <v/>
      </c>
      <c r="W5" s="24">
        <f>IF(OR($A5="",$K5="",$V5=""),"",$K5-$V5)</f>
        <v/>
      </c>
      <c r="X5" s="42">
        <f>IF(OR($A5="",$K5="",$W5=""),"",IFERROR($W5/$K5,""))</f>
        <v/>
      </c>
      <c r="Y5" s="13">
        <f>IF($A5="","",IF($R5="Canceled","Excluded: canceled",IF(OR($B5="",$C5="",$D5="",$E5="",$F5="",$G5="",$K5="",$L5="",$R5=""),"Review missing input",IF($R5&lt;&gt;"Completed","Review status",IF($K5=0,"Review zero revenue",IF(OR(AND($H5&lt;&gt;"",OR($I5="",$N5="")),AND($H5="",$I5&lt;&gt;"")),"Review product input",IF(IFERROR(VLOOKUP($E5,Assumptions!$D$3:$E$7,2,FALSE),"")="","Review target",IF($X5&lt;IFERROR(VLOOKUP($E5,Assumptions!$D$3:$E$7,2,FALSE),0),"Below target","OK"))))))))</f>
        <v/>
      </c>
    </row>
    <row r="6">
      <c r="A6" s="40" t="n">
        <v>46194</v>
      </c>
      <c r="B6" s="20" t="inlineStr">
        <is>
          <t>Fictional Silver Kite Storage</t>
        </is>
      </c>
      <c r="C6" s="20" t="inlineStr">
        <is>
          <t>Fictional Site B, 200 Placeholder Road, Sampletown, ZZ 00000</t>
        </is>
      </c>
      <c r="D6" s="21" t="inlineStr">
        <is>
          <t>Termite Evidence</t>
        </is>
      </c>
      <c r="E6" s="21" t="inlineStr">
        <is>
          <t>Termite</t>
        </is>
      </c>
      <c r="F6" s="21" t="inlineStr">
        <is>
          <t>Fictional Technician Cedar</t>
        </is>
      </c>
      <c r="G6" s="21" t="inlineStr">
        <is>
          <t>Fictional Route Copper</t>
        </is>
      </c>
      <c r="H6" s="20" t="inlineStr">
        <is>
          <t>Demo Liquid C (Fictional)</t>
        </is>
      </c>
      <c r="I6" s="22" t="n">
        <v>1</v>
      </c>
      <c r="J6" s="18">
        <f>IF($A6="","",IF($H6="","",IFERROR(VLOOKUP($H6,Assumptions!$N$3:$P$8,2,FALSE),"")))</f>
        <v/>
      </c>
      <c r="K6" s="23" t="n">
        <v>1450</v>
      </c>
      <c r="L6" s="22" t="n">
        <v>6.5</v>
      </c>
      <c r="M6" s="27">
        <f>IF($A6="","",IF($F6="","",IFERROR(VLOOKUP($F6,Assumptions!$I$3:$J$6,2,FALSE),"")))</f>
        <v/>
      </c>
      <c r="N6" s="27">
        <f>IF($A6="","",IF($H6="","",IFERROR(VLOOKUP($H6,Assumptions!$N$3:$P$8,3,FALSE),"")))</f>
        <v/>
      </c>
      <c r="O6" s="41" t="n">
        <v>28</v>
      </c>
      <c r="P6" s="27">
        <f>IF(OR($A6="",$O6=""),"",Assumptions!$B$5)</f>
        <v/>
      </c>
      <c r="Q6" s="23" t="n">
        <v>95</v>
      </c>
      <c r="R6" s="21" t="inlineStr">
        <is>
          <t>Completed</t>
        </is>
      </c>
      <c r="S6" s="27">
        <f>IF(OR($A6="",$L6="",$M6=""),"",IFERROR($L6*$M6,""))</f>
        <v/>
      </c>
      <c r="T6" s="27">
        <f>IF($A6="","",IF($H6="",0,IF(OR($I6="",$N6=""),"",IFERROR($I6*$N6,""))))</f>
        <v/>
      </c>
      <c r="U6" s="27">
        <f>IF($A6="","",IF($O6="",0,IFERROR($O6*$P6,"")))</f>
        <v/>
      </c>
      <c r="V6" s="27">
        <f>IF(OR($A6="",$K6="",$L6="",$M6=""),"",IF(AND($H6&lt;&gt;"",OR($I6="",$N6="")),"",IF(AND($O6&lt;&gt;"",$P6=""),"",SUM($Q6,$S6:$U6))))</f>
        <v/>
      </c>
      <c r="W6" s="27">
        <f>IF(OR($A6="",$K6="",$V6=""),"",$K6-$V6)</f>
        <v/>
      </c>
      <c r="X6" s="43">
        <f>IF(OR($A6="",$K6="",$W6=""),"",IFERROR($W6/$K6,""))</f>
        <v/>
      </c>
      <c r="Y6" s="18">
        <f>IF($A6="","",IF($R6="Canceled","Excluded: canceled",IF(OR($B6="",$C6="",$D6="",$E6="",$F6="",$G6="",$K6="",$L6="",$R6=""),"Review missing input",IF($R6&lt;&gt;"Completed","Review status",IF($K6=0,"Review zero revenue",IF(OR(AND($H6&lt;&gt;"",OR($I6="",$N6="")),AND($H6="",$I6&lt;&gt;"")),"Review product input",IF(IFERROR(VLOOKUP($E6,Assumptions!$D$3:$E$7,2,FALSE),"")="","Review target",IF($X6&lt;IFERROR(VLOOKUP($E6,Assumptions!$D$3:$E$7,2,FALSE),0),"Below target","OK"))))))))</f>
        <v/>
      </c>
    </row>
    <row r="7">
      <c r="A7" s="40" t="n">
        <v>46203</v>
      </c>
      <c r="B7" s="20" t="inlineStr">
        <is>
          <t>Fictional Red Lantern Cafe</t>
        </is>
      </c>
      <c r="C7" s="20" t="inlineStr">
        <is>
          <t>Fictional Site C, 300 Fiction Lane, Exampleville, ZZ 00000</t>
        </is>
      </c>
      <c r="D7" s="21" t="inlineStr">
        <is>
          <t>Rodent Activity</t>
        </is>
      </c>
      <c r="E7" s="21" t="inlineStr">
        <is>
          <t>Rodent</t>
        </is>
      </c>
      <c r="F7" s="21" t="inlineStr">
        <is>
          <t>Fictional Technician Juniper</t>
        </is>
      </c>
      <c r="G7" s="21" t="inlineStr">
        <is>
          <t>Fictional Route Blue</t>
        </is>
      </c>
      <c r="H7" s="20" t="inlineStr">
        <is>
          <t>Demo Bait Station B (Fictional)</t>
        </is>
      </c>
      <c r="I7" s="22" t="n">
        <v>4</v>
      </c>
      <c r="J7" s="13">
        <f>IF($A7="","",IF($H7="","",IFERROR(VLOOKUP($H7,Assumptions!$N$3:$P$8,2,FALSE),"")))</f>
        <v/>
      </c>
      <c r="K7" s="23" t="n">
        <v>420</v>
      </c>
      <c r="L7" s="22" t="n">
        <v>3</v>
      </c>
      <c r="M7" s="24">
        <f>IF($A7="","",IF($F7="","",IFERROR(VLOOKUP($F7,Assumptions!$I$3:$J$6,2,FALSE),"")))</f>
        <v/>
      </c>
      <c r="N7" s="24">
        <f>IF($A7="","",IF($H7="","",IFERROR(VLOOKUP($H7,Assumptions!$N$3:$P$8,3,FALSE),"")))</f>
        <v/>
      </c>
      <c r="O7" s="41" t="n">
        <v>19</v>
      </c>
      <c r="P7" s="24">
        <f>IF(OR($A7="",$O7=""),"",Assumptions!$B$5)</f>
        <v/>
      </c>
      <c r="Q7" s="23" t="n">
        <v>12</v>
      </c>
      <c r="R7" s="21" t="inlineStr">
        <is>
          <t>Completed</t>
        </is>
      </c>
      <c r="S7" s="24">
        <f>IF(OR($A7="",$L7="",$M7=""),"",IFERROR($L7*$M7,""))</f>
        <v/>
      </c>
      <c r="T7" s="24">
        <f>IF($A7="","",IF($H7="",0,IF(OR($I7="",$N7=""),"",IFERROR($I7*$N7,""))))</f>
        <v/>
      </c>
      <c r="U7" s="24">
        <f>IF($A7="","",IF($O7="",0,IFERROR($O7*$P7,"")))</f>
        <v/>
      </c>
      <c r="V7" s="24">
        <f>IF(OR($A7="",$K7="",$L7="",$M7=""),"",IF(AND($H7&lt;&gt;"",OR($I7="",$N7="")),"",IF(AND($O7&lt;&gt;"",$P7=""),"",SUM($Q7,$S7:$U7))))</f>
        <v/>
      </c>
      <c r="W7" s="24">
        <f>IF(OR($A7="",$K7="",$V7=""),"",$K7-$V7)</f>
        <v/>
      </c>
      <c r="X7" s="42">
        <f>IF(OR($A7="",$K7="",$W7=""),"",IFERROR($W7/$K7,""))</f>
        <v/>
      </c>
      <c r="Y7" s="13">
        <f>IF($A7="","",IF($R7="Canceled","Excluded: canceled",IF(OR($B7="",$C7="",$D7="",$E7="",$F7="",$G7="",$K7="",$L7="",$R7=""),"Review missing input",IF($R7&lt;&gt;"Completed","Review status",IF($K7=0,"Review zero revenue",IF(OR(AND($H7&lt;&gt;"",OR($I7="",$N7="")),AND($H7="",$I7&lt;&gt;"")),"Review product input",IF(IFERROR(VLOOKUP($E7,Assumptions!$D$3:$E$7,2,FALSE),"")="","Review target",IF($X7&lt;IFERROR(VLOOKUP($E7,Assumptions!$D$3:$E$7,2,FALSE),0),"Below target","OK"))))))))</f>
        <v/>
      </c>
    </row>
    <row r="8">
      <c r="A8" s="40" t="n">
        <v>46212</v>
      </c>
      <c r="B8" s="20" t="inlineStr">
        <is>
          <t>Fictional Moonberry Offices</t>
        </is>
      </c>
      <c r="C8" s="20" t="inlineStr">
        <is>
          <t>Fictional Site D, 400 Imaginary Circle, Sampletown, ZZ 00000</t>
        </is>
      </c>
      <c r="D8" s="21" t="inlineStr">
        <is>
          <t>Mosquito Activity</t>
        </is>
      </c>
      <c r="E8" s="21" t="inlineStr">
        <is>
          <t>Mosquito</t>
        </is>
      </c>
      <c r="F8" s="21" t="inlineStr">
        <is>
          <t>Fictional Technician Orbit</t>
        </is>
      </c>
      <c r="G8" s="21" t="inlineStr">
        <is>
          <t>Fictional Route Green</t>
        </is>
      </c>
      <c r="H8" s="20" t="inlineStr">
        <is>
          <t>Demo Liquid C (Fictional)</t>
        </is>
      </c>
      <c r="I8" s="22" t="n">
        <v>1.5</v>
      </c>
      <c r="J8" s="18">
        <f>IF($A8="","",IF($H8="","",IFERROR(VLOOKUP($H8,Assumptions!$N$3:$P$8,2,FALSE),"")))</f>
        <v/>
      </c>
      <c r="K8" s="23" t="n">
        <v>235</v>
      </c>
      <c r="L8" s="22" t="n">
        <v>1.75</v>
      </c>
      <c r="M8" s="27">
        <f>IF($A8="","",IF($F8="","",IFERROR(VLOOKUP($F8,Assumptions!$I$3:$J$6,2,FALSE),"")))</f>
        <v/>
      </c>
      <c r="N8" s="27">
        <f>IF($A8="","",IF($H8="","",IFERROR(VLOOKUP($H8,Assumptions!$N$3:$P$8,3,FALSE),"")))</f>
        <v/>
      </c>
      <c r="O8" s="41" t="n">
        <v>22</v>
      </c>
      <c r="P8" s="27">
        <f>IF(OR($A8="",$O8=""),"",Assumptions!$B$5)</f>
        <v/>
      </c>
      <c r="Q8" s="23" t="n">
        <v>0</v>
      </c>
      <c r="R8" s="21" t="inlineStr">
        <is>
          <t>Completed</t>
        </is>
      </c>
      <c r="S8" s="27">
        <f>IF(OR($A8="",$L8="",$M8=""),"",IFERROR($L8*$M8,""))</f>
        <v/>
      </c>
      <c r="T8" s="27">
        <f>IF($A8="","",IF($H8="",0,IF(OR($I8="",$N8=""),"",IFERROR($I8*$N8,""))))</f>
        <v/>
      </c>
      <c r="U8" s="27">
        <f>IF($A8="","",IF($O8="",0,IFERROR($O8*$P8,"")))</f>
        <v/>
      </c>
      <c r="V8" s="27">
        <f>IF(OR($A8="",$K8="",$L8="",$M8=""),"",IF(AND($H8&lt;&gt;"",OR($I8="",$N8="")),"",IF(AND($O8&lt;&gt;"",$P8=""),"",SUM($Q8,$S8:$U8))))</f>
        <v/>
      </c>
      <c r="W8" s="27">
        <f>IF(OR($A8="",$K8="",$V8=""),"",$K8-$V8)</f>
        <v/>
      </c>
      <c r="X8" s="43">
        <f>IF(OR($A8="",$K8="",$W8=""),"",IFERROR($W8/$K8,""))</f>
        <v/>
      </c>
      <c r="Y8" s="18">
        <f>IF($A8="","",IF($R8="Canceled","Excluded: canceled",IF(OR($B8="",$C8="",$D8="",$E8="",$F8="",$G8="",$K8="",$L8="",$R8=""),"Review missing input",IF($R8&lt;&gt;"Completed","Review status",IF($K8=0,"Review zero revenue",IF(OR(AND($H8&lt;&gt;"",OR($I8="",$N8="")),AND($H8="",$I8&lt;&gt;"")),"Review product input",IF(IFERROR(VLOOKUP($E8,Assumptions!$D$3:$E$7,2,FALSE),"")="","Review target",IF($X8&lt;IFERROR(VLOOKUP($E8,Assumptions!$D$3:$E$7,2,FALSE),0),"Below target","OK"))))))))</f>
        <v/>
      </c>
    </row>
    <row r="9">
      <c r="A9" s="40" t="n">
        <v>46221</v>
      </c>
      <c r="B9" s="20" t="inlineStr">
        <is>
          <t>Fictional Paper Fox Workshop</t>
        </is>
      </c>
      <c r="C9" s="20" t="inlineStr">
        <is>
          <t>Fictional Site E, 500 Placeholder Avenue, Exampleville, ZZ 00000</t>
        </is>
      </c>
      <c r="D9" s="21" t="inlineStr">
        <is>
          <t>Specialty Pest Concern</t>
        </is>
      </c>
      <c r="E9" s="21" t="inlineStr">
        <is>
          <t>Specialty</t>
        </is>
      </c>
      <c r="F9" s="21" t="inlineStr">
        <is>
          <t>Fictional Technician Cedar</t>
        </is>
      </c>
      <c r="G9" s="21" t="inlineStr">
        <is>
          <t>Fictional Route Copper</t>
        </is>
      </c>
      <c r="H9" s="20" t="inlineStr">
        <is>
          <t>Demo Dust D (Fictional)</t>
        </is>
      </c>
      <c r="I9" s="22" t="n">
        <v>2</v>
      </c>
      <c r="J9" s="13">
        <f>IF($A9="","",IF($H9="","",IFERROR(VLOOKUP($H9,Assumptions!$N$3:$P$8,2,FALSE),"")))</f>
        <v/>
      </c>
      <c r="K9" s="23" t="n">
        <v>680</v>
      </c>
      <c r="L9" s="22" t="n">
        <v>4.25</v>
      </c>
      <c r="M9" s="24">
        <f>IF($A9="","",IF($F9="","",IFERROR(VLOOKUP($F9,Assumptions!$I$3:$J$6,2,FALSE),"")))</f>
        <v/>
      </c>
      <c r="N9" s="24">
        <f>IF($A9="","",IF($H9="","",IFERROR(VLOOKUP($H9,Assumptions!$N$3:$P$8,3,FALSE),"")))</f>
        <v/>
      </c>
      <c r="O9" s="41" t="n">
        <v>31</v>
      </c>
      <c r="P9" s="24">
        <f>IF(OR($A9="",$O9=""),"",Assumptions!$B$5)</f>
        <v/>
      </c>
      <c r="Q9" s="23" t="n">
        <v>45</v>
      </c>
      <c r="R9" s="21" t="inlineStr">
        <is>
          <t>Completed</t>
        </is>
      </c>
      <c r="S9" s="24">
        <f>IF(OR($A9="",$L9="",$M9=""),"",IFERROR($L9*$M9,""))</f>
        <v/>
      </c>
      <c r="T9" s="24">
        <f>IF($A9="","",IF($H9="",0,IF(OR($I9="",$N9=""),"",IFERROR($I9*$N9,""))))</f>
        <v/>
      </c>
      <c r="U9" s="24">
        <f>IF($A9="","",IF($O9="",0,IFERROR($O9*$P9,"")))</f>
        <v/>
      </c>
      <c r="V9" s="24">
        <f>IF(OR($A9="",$K9="",$L9="",$M9=""),"",IF(AND($H9&lt;&gt;"",OR($I9="",$N9="")),"",IF(AND($O9&lt;&gt;"",$P9=""),"",SUM($Q9,$S9:$U9))))</f>
        <v/>
      </c>
      <c r="W9" s="24">
        <f>IF(OR($A9="",$K9="",$V9=""),"",$K9-$V9)</f>
        <v/>
      </c>
      <c r="X9" s="42">
        <f>IF(OR($A9="",$K9="",$W9=""),"",IFERROR($W9/$K9,""))</f>
        <v/>
      </c>
      <c r="Y9" s="13">
        <f>IF($A9="","",IF($R9="Canceled","Excluded: canceled",IF(OR($B9="",$C9="",$D9="",$E9="",$F9="",$G9="",$K9="",$L9="",$R9=""),"Review missing input",IF($R9&lt;&gt;"Completed","Review status",IF($K9=0,"Review zero revenue",IF(OR(AND($H9&lt;&gt;"",OR($I9="",$N9="")),AND($H9="",$I9&lt;&gt;"")),"Review product input",IF(IFERROR(VLOOKUP($E9,Assumptions!$D$3:$E$7,2,FALSE),"")="","Review target",IF($X9&lt;IFERROR(VLOOKUP($E9,Assumptions!$D$3:$E$7,2,FALSE),0),"Below target","OK"))))))))</f>
        <v/>
      </c>
    </row>
    <row r="10">
      <c r="A10" s="40" t="n">
        <v>46233</v>
      </c>
      <c r="B10" s="20" t="inlineStr">
        <is>
          <t>Fictional Golden Pebble Market</t>
        </is>
      </c>
      <c r="C10" s="20" t="inlineStr">
        <is>
          <t>Fictional Site F, 600 Fiction Drive, Sampletown, ZZ 00000</t>
        </is>
      </c>
      <c r="D10" s="21" t="inlineStr">
        <is>
          <t>General Insect Activity</t>
        </is>
      </c>
      <c r="E10" s="21" t="inlineStr">
        <is>
          <t>General Pest</t>
        </is>
      </c>
      <c r="F10" s="21" t="inlineStr">
        <is>
          <t>Fictional Technician Indigo</t>
        </is>
      </c>
      <c r="G10" s="21" t="inlineStr">
        <is>
          <t>Fictional Route Amber</t>
        </is>
      </c>
      <c r="H10" s="20" t="inlineStr">
        <is>
          <t>Demo Monitor F (Fictional)</t>
        </is>
      </c>
      <c r="I10" s="22" t="n">
        <v>3</v>
      </c>
      <c r="J10" s="18">
        <f>IF($A10="","",IF($H10="","",IFERROR(VLOOKUP($H10,Assumptions!$N$3:$P$8,2,FALSE),"")))</f>
        <v/>
      </c>
      <c r="K10" s="23" t="n">
        <v>185</v>
      </c>
      <c r="L10" s="22" t="n">
        <v>1.25</v>
      </c>
      <c r="M10" s="27">
        <f>IF($A10="","",IF($F10="","",IFERROR(VLOOKUP($F10,Assumptions!$I$3:$J$6,2,FALSE),"")))</f>
        <v/>
      </c>
      <c r="N10" s="27">
        <f>IF($A10="","",IF($H10="","",IFERROR(VLOOKUP($H10,Assumptions!$N$3:$P$8,3,FALSE),"")))</f>
        <v/>
      </c>
      <c r="O10" s="41" t="n">
        <v>11</v>
      </c>
      <c r="P10" s="27">
        <f>IF(OR($A10="",$O10=""),"",Assumptions!$B$5)</f>
        <v/>
      </c>
      <c r="Q10" s="23" t="n">
        <v>0</v>
      </c>
      <c r="R10" s="21" t="inlineStr">
        <is>
          <t>Completed</t>
        </is>
      </c>
      <c r="S10" s="27">
        <f>IF(OR($A10="",$L10="",$M10=""),"",IFERROR($L10*$M10,""))</f>
        <v/>
      </c>
      <c r="T10" s="27">
        <f>IF($A10="","",IF($H10="",0,IF(OR($I10="",$N10=""),"",IFERROR($I10*$N10,""))))</f>
        <v/>
      </c>
      <c r="U10" s="27">
        <f>IF($A10="","",IF($O10="",0,IFERROR($O10*$P10,"")))</f>
        <v/>
      </c>
      <c r="V10" s="27">
        <f>IF(OR($A10="",$K10="",$L10="",$M10=""),"",IF(AND($H10&lt;&gt;"",OR($I10="",$N10="")),"",IF(AND($O10&lt;&gt;"",$P10=""),"",SUM($Q10,$S10:$U10))))</f>
        <v/>
      </c>
      <c r="W10" s="27">
        <f>IF(OR($A10="",$K10="",$V10=""),"",$K10-$V10)</f>
        <v/>
      </c>
      <c r="X10" s="43">
        <f>IF(OR($A10="",$K10="",$W10=""),"",IFERROR($W10/$K10,""))</f>
        <v/>
      </c>
      <c r="Y10" s="18">
        <f>IF($A10="","",IF($R10="Canceled","Excluded: canceled",IF(OR($B10="",$C10="",$D10="",$E10="",$F10="",$G10="",$K10="",$L10="",$R10=""),"Review missing input",IF($R10&lt;&gt;"Completed","Review status",IF($K10=0,"Review zero revenue",IF(OR(AND($H10&lt;&gt;"",OR($I10="",$N10="")),AND($H10="",$I10&lt;&gt;"")),"Review product input",IF(IFERROR(VLOOKUP($E10,Assumptions!$D$3:$E$7,2,FALSE),"")="","Review target",IF($X10&lt;IFERROR(VLOOKUP($E10,Assumptions!$D$3:$E$7,2,FALSE),0),"Below target","OK"))))))))</f>
        <v/>
      </c>
    </row>
    <row r="11">
      <c r="A11" s="40" t="n">
        <v>46244</v>
      </c>
      <c r="B11" s="20" t="inlineStr">
        <is>
          <t>Fictional Violet Compass Depot</t>
        </is>
      </c>
      <c r="C11" s="20" t="inlineStr">
        <is>
          <t>Fictional Site G, 700 Imaginary Parkway, Exampleville, ZZ 00000</t>
        </is>
      </c>
      <c r="D11" s="21" t="inlineStr">
        <is>
          <t>Termite Evidence</t>
        </is>
      </c>
      <c r="E11" s="21" t="inlineStr">
        <is>
          <t>Termite</t>
        </is>
      </c>
      <c r="F11" s="21" t="inlineStr">
        <is>
          <t>Fictional Technician Cedar</t>
        </is>
      </c>
      <c r="G11" s="21" t="inlineStr">
        <is>
          <t>Fictional Route Green</t>
        </is>
      </c>
      <c r="H11" s="20" t="inlineStr">
        <is>
          <t>Demo Liquid C (Fictional)</t>
        </is>
      </c>
      <c r="I11" s="22" t="n">
        <v>1</v>
      </c>
      <c r="J11" s="13">
        <f>IF($A11="","",IF($H11="","",IFERROR(VLOOKUP($H11,Assumptions!$N$3:$P$8,2,FALSE),"")))</f>
        <v/>
      </c>
      <c r="K11" s="23" t="n">
        <v>1325</v>
      </c>
      <c r="L11" s="22" t="n">
        <v>6</v>
      </c>
      <c r="M11" s="24">
        <f>IF($A11="","",IF($F11="","",IFERROR(VLOOKUP($F11,Assumptions!$I$3:$J$6,2,FALSE),"")))</f>
        <v/>
      </c>
      <c r="N11" s="24">
        <f>IF($A11="","",IF($H11="","",IFERROR(VLOOKUP($H11,Assumptions!$N$3:$P$8,3,FALSE),"")))</f>
        <v/>
      </c>
      <c r="O11" s="41" t="n">
        <v>26</v>
      </c>
      <c r="P11" s="24">
        <f>IF(OR($A11="",$O11=""),"",Assumptions!$B$5)</f>
        <v/>
      </c>
      <c r="Q11" s="23" t="n">
        <v>80</v>
      </c>
      <c r="R11" s="21" t="inlineStr">
        <is>
          <t>Scheduled</t>
        </is>
      </c>
      <c r="S11" s="24">
        <f>IF(OR($A11="",$L11="",$M11=""),"",IFERROR($L11*$M11,""))</f>
        <v/>
      </c>
      <c r="T11" s="24">
        <f>IF($A11="","",IF($H11="",0,IF(OR($I11="",$N11=""),"",IFERROR($I11*$N11,""))))</f>
        <v/>
      </c>
      <c r="U11" s="24">
        <f>IF($A11="","",IF($O11="",0,IFERROR($O11*$P11,"")))</f>
        <v/>
      </c>
      <c r="V11" s="24">
        <f>IF(OR($A11="",$K11="",$L11="",$M11=""),"",IF(AND($H11&lt;&gt;"",OR($I11="",$N11="")),"",IF(AND($O11&lt;&gt;"",$P11=""),"",SUM($Q11,$S11:$U11))))</f>
        <v/>
      </c>
      <c r="W11" s="24">
        <f>IF(OR($A11="",$K11="",$V11=""),"",$K11-$V11)</f>
        <v/>
      </c>
      <c r="X11" s="42">
        <f>IF(OR($A11="",$K11="",$W11=""),"",IFERROR($W11/$K11,""))</f>
        <v/>
      </c>
      <c r="Y11" s="13">
        <f>IF($A11="","",IF($R11="Canceled","Excluded: canceled",IF(OR($B11="",$C11="",$D11="",$E11="",$F11="",$G11="",$K11="",$L11="",$R11=""),"Review missing input",IF($R11&lt;&gt;"Completed","Review status",IF($K11=0,"Review zero revenue",IF(OR(AND($H11&lt;&gt;"",OR($I11="",$N11="")),AND($H11="",$I11&lt;&gt;"")),"Review product input",IF(IFERROR(VLOOKUP($E11,Assumptions!$D$3:$E$7,2,FALSE),"")="","Review target",IF($X11&lt;IFERROR(VLOOKUP($E11,Assumptions!$D$3:$E$7,2,FALSE),0),"Below target","OK"))))))))</f>
        <v/>
      </c>
    </row>
    <row r="12">
      <c r="A12" s="40" t="n">
        <v>46251</v>
      </c>
      <c r="B12" s="20" t="inlineStr">
        <is>
          <t>Fictional Copper Cloud Studio</t>
        </is>
      </c>
      <c r="C12" s="20" t="inlineStr">
        <is>
          <t>Fictional Site H, 800 Placeholder Street, Sampletown, ZZ 00000</t>
        </is>
      </c>
      <c r="D12" s="21" t="inlineStr">
        <is>
          <t>Rodent Activity</t>
        </is>
      </c>
      <c r="E12" s="21" t="inlineStr">
        <is>
          <t>Rodent</t>
        </is>
      </c>
      <c r="F12" s="21" t="inlineStr">
        <is>
          <t>Fictional Technician Juniper</t>
        </is>
      </c>
      <c r="G12" s="21" t="inlineStr">
        <is>
          <t>Fictional Route Blue</t>
        </is>
      </c>
      <c r="H12" s="20" t="inlineStr">
        <is>
          <t>Demo Trap E (Fictional)</t>
        </is>
      </c>
      <c r="I12" s="22" t="n">
        <v>2</v>
      </c>
      <c r="J12" s="18">
        <f>IF($A12="","",IF($H12="","",IFERROR(VLOOKUP($H12,Assumptions!$N$3:$P$8,2,FALSE),"")))</f>
        <v/>
      </c>
      <c r="K12" s="23" t="n">
        <v>0</v>
      </c>
      <c r="L12" s="22" t="n">
        <v>0</v>
      </c>
      <c r="M12" s="27">
        <f>IF($A12="","",IF($F12="","",IFERROR(VLOOKUP($F12,Assumptions!$I$3:$J$6,2,FALSE),"")))</f>
        <v/>
      </c>
      <c r="N12" s="27">
        <f>IF($A12="","",IF($H12="","",IFERROR(VLOOKUP($H12,Assumptions!$N$3:$P$8,3,FALSE),"")))</f>
        <v/>
      </c>
      <c r="O12" s="41" t="n">
        <v>8</v>
      </c>
      <c r="P12" s="27">
        <f>IF(OR($A12="",$O12=""),"",Assumptions!$B$5)</f>
        <v/>
      </c>
      <c r="Q12" s="23" t="n">
        <v>0</v>
      </c>
      <c r="R12" s="21" t="inlineStr">
        <is>
          <t>Canceled</t>
        </is>
      </c>
      <c r="S12" s="27">
        <f>IF(OR($A12="",$L12="",$M12=""),"",IFERROR($L12*$M12,""))</f>
        <v/>
      </c>
      <c r="T12" s="27">
        <f>IF($A12="","",IF($H12="",0,IF(OR($I12="",$N12=""),"",IFERROR($I12*$N12,""))))</f>
        <v/>
      </c>
      <c r="U12" s="27">
        <f>IF($A12="","",IF($O12="",0,IFERROR($O12*$P12,"")))</f>
        <v/>
      </c>
      <c r="V12" s="27">
        <f>IF(OR($A12="",$K12="",$L12="",$M12=""),"",IF(AND($H12&lt;&gt;"",OR($I12="",$N12="")),"",IF(AND($O12&lt;&gt;"",$P12=""),"",SUM($Q12,$S12:$U12))))</f>
        <v/>
      </c>
      <c r="W12" s="27">
        <f>IF(OR($A12="",$K12="",$V12=""),"",$K12-$V12)</f>
        <v/>
      </c>
      <c r="X12" s="43">
        <f>IF(OR($A12="",$K12="",$W12=""),"",IFERROR($W12/$K12,""))</f>
        <v/>
      </c>
      <c r="Y12" s="18">
        <f>IF($A12="","",IF($R12="Canceled","Excluded: canceled",IF(OR($B12="",$C12="",$D12="",$E12="",$F12="",$G12="",$K12="",$L12="",$R12=""),"Review missing input",IF($R12&lt;&gt;"Completed","Review status",IF($K12=0,"Review zero revenue",IF(OR(AND($H12&lt;&gt;"",OR($I12="",$N12="")),AND($H12="",$I12&lt;&gt;"")),"Review product input",IF(IFERROR(VLOOKUP($E12,Assumptions!$D$3:$E$7,2,FALSE),"")="","Review target",IF($X12&lt;IFERROR(VLOOKUP($E12,Assumptions!$D$3:$E$7,2,FALSE),0),"Below target","OK"))))))))</f>
        <v/>
      </c>
    </row>
    <row r="13">
      <c r="A13" s="40" t="n">
        <v>46262</v>
      </c>
      <c r="B13" s="20" t="inlineStr">
        <is>
          <t>Fictional Cedar Lantern Inn</t>
        </is>
      </c>
      <c r="C13" s="20" t="inlineStr">
        <is>
          <t>Fictional Site I, 900 Fiction Court, Exampleville, ZZ 00000</t>
        </is>
      </c>
      <c r="D13" s="21" t="inlineStr">
        <is>
          <t>Mosquito Activity</t>
        </is>
      </c>
      <c r="E13" s="21" t="inlineStr">
        <is>
          <t>Mosquito</t>
        </is>
      </c>
      <c r="F13" s="21" t="inlineStr">
        <is>
          <t>Fictional Technician Orbit</t>
        </is>
      </c>
      <c r="G13" s="21" t="inlineStr">
        <is>
          <t>Fictional Route Green</t>
        </is>
      </c>
      <c r="H13" s="20" t="inlineStr">
        <is>
          <t>Demo Liquid C (Fictional)</t>
        </is>
      </c>
      <c r="I13" s="22" t="n">
        <v>0.75</v>
      </c>
      <c r="J13" s="13">
        <f>IF($A13="","",IF($H13="","",IFERROR(VLOOKUP($H13,Assumptions!$N$3:$P$8,2,FALSE),"")))</f>
        <v/>
      </c>
      <c r="K13" s="23" t="n">
        <v>0</v>
      </c>
      <c r="L13" s="22" t="n">
        <v>1.5</v>
      </c>
      <c r="M13" s="24">
        <f>IF($A13="","",IF($F13="","",IFERROR(VLOOKUP($F13,Assumptions!$I$3:$J$6,2,FALSE),"")))</f>
        <v/>
      </c>
      <c r="N13" s="24">
        <f>IF($A13="","",IF($H13="","",IFERROR(VLOOKUP($H13,Assumptions!$N$3:$P$8,3,FALSE),"")))</f>
        <v/>
      </c>
      <c r="O13" s="41" t="n">
        <v>17</v>
      </c>
      <c r="P13" s="24">
        <f>IF(OR($A13="",$O13=""),"",Assumptions!$B$5)</f>
        <v/>
      </c>
      <c r="Q13" s="23" t="n">
        <v>0</v>
      </c>
      <c r="R13" s="21" t="inlineStr">
        <is>
          <t>Completed</t>
        </is>
      </c>
      <c r="S13" s="24">
        <f>IF(OR($A13="",$L13="",$M13=""),"",IFERROR($L13*$M13,""))</f>
        <v/>
      </c>
      <c r="T13" s="24">
        <f>IF($A13="","",IF($H13="",0,IF(OR($I13="",$N13=""),"",IFERROR($I13*$N13,""))))</f>
        <v/>
      </c>
      <c r="U13" s="24">
        <f>IF($A13="","",IF($O13="",0,IFERROR($O13*$P13,"")))</f>
        <v/>
      </c>
      <c r="V13" s="24">
        <f>IF(OR($A13="",$K13="",$L13="",$M13=""),"",IF(AND($H13&lt;&gt;"",OR($I13="",$N13="")),"",IF(AND($O13&lt;&gt;"",$P13=""),"",SUM($Q13,$S13:$U13))))</f>
        <v/>
      </c>
      <c r="W13" s="24">
        <f>IF(OR($A13="",$K13="",$V13=""),"",$K13-$V13)</f>
        <v/>
      </c>
      <c r="X13" s="42">
        <f>IF(OR($A13="",$K13="",$W13=""),"",IFERROR($W13/$K13,""))</f>
        <v/>
      </c>
      <c r="Y13" s="13">
        <f>IF($A13="","",IF($R13="Canceled","Excluded: canceled",IF(OR($B13="",$C13="",$D13="",$E13="",$F13="",$G13="",$K13="",$L13="",$R13=""),"Review missing input",IF($R13&lt;&gt;"Completed","Review status",IF($K13=0,"Review zero revenue",IF(OR(AND($H13&lt;&gt;"",OR($I13="",$N13="")),AND($H13="",$I13&lt;&gt;"")),"Review product input",IF(IFERROR(VLOOKUP($E13,Assumptions!$D$3:$E$7,2,FALSE),"")="","Review target",IF($X13&lt;IFERROR(VLOOKUP($E13,Assumptions!$D$3:$E$7,2,FALSE),0),"Below target","OK"))))))))</f>
        <v/>
      </c>
    </row>
    <row r="14">
      <c r="A14" s="40" t="n">
        <v>46271</v>
      </c>
      <c r="B14" s="20" t="inlineStr">
        <is>
          <t>Fictional Teal Rocket Theater</t>
        </is>
      </c>
      <c r="C14" s="20" t="inlineStr">
        <is>
          <t>Fictional Site J, 1000 Imaginary Terrace, Sampletown, ZZ 00000</t>
        </is>
      </c>
      <c r="D14" s="21" t="inlineStr">
        <is>
          <t>Specialty Pest Concern</t>
        </is>
      </c>
      <c r="E14" s="21" t="inlineStr">
        <is>
          <t>Specialty</t>
        </is>
      </c>
      <c r="F14" s="21" t="inlineStr">
        <is>
          <t>Fictional Technician Cedar</t>
        </is>
      </c>
      <c r="G14" s="21" t="inlineStr">
        <is>
          <t>Fictional Route Copper</t>
        </is>
      </c>
      <c r="H14" s="20" t="inlineStr">
        <is>
          <t>Demo Dust D (Fictional)</t>
        </is>
      </c>
      <c r="I14" s="22" t="n">
        <v>3.5</v>
      </c>
      <c r="J14" s="18">
        <f>IF($A14="","",IF($H14="","",IFERROR(VLOOKUP($H14,Assumptions!$N$3:$P$8,2,FALSE),"")))</f>
        <v/>
      </c>
      <c r="K14" s="23" t="n">
        <v>920</v>
      </c>
      <c r="L14" s="22" t="n">
        <v>5</v>
      </c>
      <c r="M14" s="27">
        <f>IF($A14="","",IF($F14="","",IFERROR(VLOOKUP($F14,Assumptions!$I$3:$J$6,2,FALSE),"")))</f>
        <v/>
      </c>
      <c r="N14" s="27">
        <f>IF($A14="","",IF($H14="","",IFERROR(VLOOKUP($H14,Assumptions!$N$3:$P$8,3,FALSE),"")))</f>
        <v/>
      </c>
      <c r="O14" s="41" t="n">
        <v>35</v>
      </c>
      <c r="P14" s="27">
        <f>IF(OR($A14="",$O14=""),"",Assumptions!$B$5)</f>
        <v/>
      </c>
      <c r="Q14" s="23" t="n">
        <v>60</v>
      </c>
      <c r="R14" s="21" t="inlineStr">
        <is>
          <t>Completed</t>
        </is>
      </c>
      <c r="S14" s="27">
        <f>IF(OR($A14="",$L14="",$M14=""),"",IFERROR($L14*$M14,""))</f>
        <v/>
      </c>
      <c r="T14" s="27">
        <f>IF($A14="","",IF($H14="",0,IF(OR($I14="",$N14=""),"",IFERROR($I14*$N14,""))))</f>
        <v/>
      </c>
      <c r="U14" s="27">
        <f>IF($A14="","",IF($O14="",0,IFERROR($O14*$P14,"")))</f>
        <v/>
      </c>
      <c r="V14" s="27">
        <f>IF(OR($A14="",$K14="",$L14="",$M14=""),"",IF(AND($H14&lt;&gt;"",OR($I14="",$N14="")),"",IF(AND($O14&lt;&gt;"",$P14=""),"",SUM($Q14,$S14:$U14))))</f>
        <v/>
      </c>
      <c r="W14" s="27">
        <f>IF(OR($A14="",$K14="",$V14=""),"",$K14-$V14)</f>
        <v/>
      </c>
      <c r="X14" s="43">
        <f>IF(OR($A14="",$K14="",$W14=""),"",IFERROR($W14/$K14,""))</f>
        <v/>
      </c>
      <c r="Y14" s="18">
        <f>IF($A14="","",IF($R14="Canceled","Excluded: canceled",IF(OR($B14="",$C14="",$D14="",$E14="",$F14="",$G14="",$K14="",$L14="",$R14=""),"Review missing input",IF($R14&lt;&gt;"Completed","Review status",IF($K14=0,"Review zero revenue",IF(OR(AND($H14&lt;&gt;"",OR($I14="",$N14="")),AND($H14="",$I14&lt;&gt;"")),"Review product input",IF(IFERROR(VLOOKUP($E14,Assumptions!$D$3:$E$7,2,FALSE),"")="","Review target",IF($X14&lt;IFERROR(VLOOKUP($E14,Assumptions!$D$3:$E$7,2,FALSE),0),"Below target","OK"))))))))</f>
        <v/>
      </c>
    </row>
    <row r="15">
      <c r="A15" s="40" t="n"/>
      <c r="B15" s="20" t="n"/>
      <c r="C15" s="20" t="n"/>
      <c r="D15" s="21" t="n"/>
      <c r="E15" s="21" t="n"/>
      <c r="F15" s="21" t="n"/>
      <c r="G15" s="21" t="n"/>
      <c r="H15" s="20" t="n"/>
      <c r="I15" s="22" t="n"/>
      <c r="J15" s="13">
        <f>IF($A15="","",IF($H15="","",IFERROR(VLOOKUP($H15,Assumptions!$N$3:$P$8,2,FALSE),"")))</f>
        <v/>
      </c>
      <c r="K15" s="23" t="n"/>
      <c r="L15" s="22" t="n"/>
      <c r="M15" s="24">
        <f>IF($A15="","",IF($F15="","",IFERROR(VLOOKUP($F15,Assumptions!$I$3:$J$6,2,FALSE),"")))</f>
        <v/>
      </c>
      <c r="N15" s="24">
        <f>IF($A15="","",IF($H15="","",IFERROR(VLOOKUP($H15,Assumptions!$N$3:$P$8,3,FALSE),"")))</f>
        <v/>
      </c>
      <c r="O15" s="41" t="n"/>
      <c r="P15" s="24">
        <f>IF(OR($A15="",$O15=""),"",Assumptions!$B$5)</f>
        <v/>
      </c>
      <c r="Q15" s="23" t="n"/>
      <c r="R15" s="21" t="n"/>
      <c r="S15" s="24">
        <f>IF(OR($A15="",$L15="",$M15=""),"",IFERROR($L15*$M15,""))</f>
        <v/>
      </c>
      <c r="T15" s="24">
        <f>IF($A15="","",IF($H15="",0,IF(OR($I15="",$N15=""),"",IFERROR($I15*$N15,""))))</f>
        <v/>
      </c>
      <c r="U15" s="24">
        <f>IF($A15="","",IF($O15="",0,IFERROR($O15*$P15,"")))</f>
        <v/>
      </c>
      <c r="V15" s="24">
        <f>IF(OR($A15="",$K15="",$L15="",$M15=""),"",IF(AND($H15&lt;&gt;"",OR($I15="",$N15="")),"",IF(AND($O15&lt;&gt;"",$P15=""),"",SUM($Q15,$S15:$U15))))</f>
        <v/>
      </c>
      <c r="W15" s="24">
        <f>IF(OR($A15="",$K15="",$V15=""),"",$K15-$V15)</f>
        <v/>
      </c>
      <c r="X15" s="42">
        <f>IF(OR($A15="",$K15="",$W15=""),"",IFERROR($W15/$K15,""))</f>
        <v/>
      </c>
      <c r="Y15" s="13">
        <f>IF($A15="","",IF($R15="Canceled","Excluded: canceled",IF(OR($B15="",$C15="",$D15="",$E15="",$F15="",$G15="",$K15="",$L15="",$R15=""),"Review missing input",IF($R15&lt;&gt;"Completed","Review status",IF($K15=0,"Review zero revenue",IF(OR(AND($H15&lt;&gt;"",OR($I15="",$N15="")),AND($H15="",$I15&lt;&gt;"")),"Review product input",IF(IFERROR(VLOOKUP($E15,Assumptions!$D$3:$E$7,2,FALSE),"")="","Review target",IF($X15&lt;IFERROR(VLOOKUP($E15,Assumptions!$D$3:$E$7,2,FALSE),0),"Below target","OK"))))))))</f>
        <v/>
      </c>
    </row>
    <row r="16">
      <c r="A16" s="40" t="n"/>
      <c r="B16" s="20" t="n"/>
      <c r="C16" s="20" t="n"/>
      <c r="D16" s="21" t="n"/>
      <c r="E16" s="21" t="n"/>
      <c r="F16" s="21" t="n"/>
      <c r="G16" s="21" t="n"/>
      <c r="H16" s="20" t="n"/>
      <c r="I16" s="22" t="n"/>
      <c r="J16" s="18">
        <f>IF($A16="","",IF($H16="","",IFERROR(VLOOKUP($H16,Assumptions!$N$3:$P$8,2,FALSE),"")))</f>
        <v/>
      </c>
      <c r="K16" s="23" t="n"/>
      <c r="L16" s="22" t="n"/>
      <c r="M16" s="27">
        <f>IF($A16="","",IF($F16="","",IFERROR(VLOOKUP($F16,Assumptions!$I$3:$J$6,2,FALSE),"")))</f>
        <v/>
      </c>
      <c r="N16" s="27">
        <f>IF($A16="","",IF($H16="","",IFERROR(VLOOKUP($H16,Assumptions!$N$3:$P$8,3,FALSE),"")))</f>
        <v/>
      </c>
      <c r="O16" s="41" t="n"/>
      <c r="P16" s="27">
        <f>IF(OR($A16="",$O16=""),"",Assumptions!$B$5)</f>
        <v/>
      </c>
      <c r="Q16" s="23" t="n"/>
      <c r="R16" s="21" t="n"/>
      <c r="S16" s="27">
        <f>IF(OR($A16="",$L16="",$M16=""),"",IFERROR($L16*$M16,""))</f>
        <v/>
      </c>
      <c r="T16" s="27">
        <f>IF($A16="","",IF($H16="",0,IF(OR($I16="",$N16=""),"",IFERROR($I16*$N16,""))))</f>
        <v/>
      </c>
      <c r="U16" s="27">
        <f>IF($A16="","",IF($O16="",0,IFERROR($O16*$P16,"")))</f>
        <v/>
      </c>
      <c r="V16" s="27">
        <f>IF(OR($A16="",$K16="",$L16="",$M16=""),"",IF(AND($H16&lt;&gt;"",OR($I16="",$N16="")),"",IF(AND($O16&lt;&gt;"",$P16=""),"",SUM($Q16,$S16:$U16))))</f>
        <v/>
      </c>
      <c r="W16" s="27">
        <f>IF(OR($A16="",$K16="",$V16=""),"",$K16-$V16)</f>
        <v/>
      </c>
      <c r="X16" s="43">
        <f>IF(OR($A16="",$K16="",$W16=""),"",IFERROR($W16/$K16,""))</f>
        <v/>
      </c>
      <c r="Y16" s="18">
        <f>IF($A16="","",IF($R16="Canceled","Excluded: canceled",IF(OR($B16="",$C16="",$D16="",$E16="",$F16="",$G16="",$K16="",$L16="",$R16=""),"Review missing input",IF($R16&lt;&gt;"Completed","Review status",IF($K16=0,"Review zero revenue",IF(OR(AND($H16&lt;&gt;"",OR($I16="",$N16="")),AND($H16="",$I16&lt;&gt;"")),"Review product input",IF(IFERROR(VLOOKUP($E16,Assumptions!$D$3:$E$7,2,FALSE),"")="","Review target",IF($X16&lt;IFERROR(VLOOKUP($E16,Assumptions!$D$3:$E$7,2,FALSE),0),"Below target","OK"))))))))</f>
        <v/>
      </c>
    </row>
    <row r="17">
      <c r="A17" s="40" t="n"/>
      <c r="B17" s="20" t="n"/>
      <c r="C17" s="20" t="n"/>
      <c r="D17" s="21" t="n"/>
      <c r="E17" s="21" t="n"/>
      <c r="F17" s="21" t="n"/>
      <c r="G17" s="21" t="n"/>
      <c r="H17" s="20" t="n"/>
      <c r="I17" s="22" t="n"/>
      <c r="J17" s="13">
        <f>IF($A17="","",IF($H17="","",IFERROR(VLOOKUP($H17,Assumptions!$N$3:$P$8,2,FALSE),"")))</f>
        <v/>
      </c>
      <c r="K17" s="23" t="n"/>
      <c r="L17" s="22" t="n"/>
      <c r="M17" s="24">
        <f>IF($A17="","",IF($F17="","",IFERROR(VLOOKUP($F17,Assumptions!$I$3:$J$6,2,FALSE),"")))</f>
        <v/>
      </c>
      <c r="N17" s="24">
        <f>IF($A17="","",IF($H17="","",IFERROR(VLOOKUP($H17,Assumptions!$N$3:$P$8,3,FALSE),"")))</f>
        <v/>
      </c>
      <c r="O17" s="41" t="n"/>
      <c r="P17" s="24">
        <f>IF(OR($A17="",$O17=""),"",Assumptions!$B$5)</f>
        <v/>
      </c>
      <c r="Q17" s="23" t="n"/>
      <c r="R17" s="21" t="n"/>
      <c r="S17" s="24">
        <f>IF(OR($A17="",$L17="",$M17=""),"",IFERROR($L17*$M17,""))</f>
        <v/>
      </c>
      <c r="T17" s="24">
        <f>IF($A17="","",IF($H17="",0,IF(OR($I17="",$N17=""),"",IFERROR($I17*$N17,""))))</f>
        <v/>
      </c>
      <c r="U17" s="24">
        <f>IF($A17="","",IF($O17="",0,IFERROR($O17*$P17,"")))</f>
        <v/>
      </c>
      <c r="V17" s="24">
        <f>IF(OR($A17="",$K17="",$L17="",$M17=""),"",IF(AND($H17&lt;&gt;"",OR($I17="",$N17="")),"",IF(AND($O17&lt;&gt;"",$P17=""),"",SUM($Q17,$S17:$U17))))</f>
        <v/>
      </c>
      <c r="W17" s="24">
        <f>IF(OR($A17="",$K17="",$V17=""),"",$K17-$V17)</f>
        <v/>
      </c>
      <c r="X17" s="42">
        <f>IF(OR($A17="",$K17="",$W17=""),"",IFERROR($W17/$K17,""))</f>
        <v/>
      </c>
      <c r="Y17" s="13">
        <f>IF($A17="","",IF($R17="Canceled","Excluded: canceled",IF(OR($B17="",$C17="",$D17="",$E17="",$F17="",$G17="",$K17="",$L17="",$R17=""),"Review missing input",IF($R17&lt;&gt;"Completed","Review status",IF($K17=0,"Review zero revenue",IF(OR(AND($H17&lt;&gt;"",OR($I17="",$N17="")),AND($H17="",$I17&lt;&gt;"")),"Review product input",IF(IFERROR(VLOOKUP($E17,Assumptions!$D$3:$E$7,2,FALSE),"")="","Review target",IF($X17&lt;IFERROR(VLOOKUP($E17,Assumptions!$D$3:$E$7,2,FALSE),0),"Below target","OK"))))))))</f>
        <v/>
      </c>
    </row>
    <row r="18">
      <c r="A18" s="40" t="n"/>
      <c r="B18" s="20" t="n"/>
      <c r="C18" s="20" t="n"/>
      <c r="D18" s="21" t="n"/>
      <c r="E18" s="21" t="n"/>
      <c r="F18" s="21" t="n"/>
      <c r="G18" s="21" t="n"/>
      <c r="H18" s="20" t="n"/>
      <c r="I18" s="22" t="n"/>
      <c r="J18" s="18">
        <f>IF($A18="","",IF($H18="","",IFERROR(VLOOKUP($H18,Assumptions!$N$3:$P$8,2,FALSE),"")))</f>
        <v/>
      </c>
      <c r="K18" s="23" t="n"/>
      <c r="L18" s="22" t="n"/>
      <c r="M18" s="27">
        <f>IF($A18="","",IF($F18="","",IFERROR(VLOOKUP($F18,Assumptions!$I$3:$J$6,2,FALSE),"")))</f>
        <v/>
      </c>
      <c r="N18" s="27">
        <f>IF($A18="","",IF($H18="","",IFERROR(VLOOKUP($H18,Assumptions!$N$3:$P$8,3,FALSE),"")))</f>
        <v/>
      </c>
      <c r="O18" s="41" t="n"/>
      <c r="P18" s="27">
        <f>IF(OR($A18="",$O18=""),"",Assumptions!$B$5)</f>
        <v/>
      </c>
      <c r="Q18" s="23" t="n"/>
      <c r="R18" s="21" t="n"/>
      <c r="S18" s="27">
        <f>IF(OR($A18="",$L18="",$M18=""),"",IFERROR($L18*$M18,""))</f>
        <v/>
      </c>
      <c r="T18" s="27">
        <f>IF($A18="","",IF($H18="",0,IF(OR($I18="",$N18=""),"",IFERROR($I18*$N18,""))))</f>
        <v/>
      </c>
      <c r="U18" s="27">
        <f>IF($A18="","",IF($O18="",0,IFERROR($O18*$P18,"")))</f>
        <v/>
      </c>
      <c r="V18" s="27">
        <f>IF(OR($A18="",$K18="",$L18="",$M18=""),"",IF(AND($H18&lt;&gt;"",OR($I18="",$N18="")),"",IF(AND($O18&lt;&gt;"",$P18=""),"",SUM($Q18,$S18:$U18))))</f>
        <v/>
      </c>
      <c r="W18" s="27">
        <f>IF(OR($A18="",$K18="",$V18=""),"",$K18-$V18)</f>
        <v/>
      </c>
      <c r="X18" s="43">
        <f>IF(OR($A18="",$K18="",$W18=""),"",IFERROR($W18/$K18,""))</f>
        <v/>
      </c>
      <c r="Y18" s="18">
        <f>IF($A18="","",IF($R18="Canceled","Excluded: canceled",IF(OR($B18="",$C18="",$D18="",$E18="",$F18="",$G18="",$K18="",$L18="",$R18=""),"Review missing input",IF($R18&lt;&gt;"Completed","Review status",IF($K18=0,"Review zero revenue",IF(OR(AND($H18&lt;&gt;"",OR($I18="",$N18="")),AND($H18="",$I18&lt;&gt;"")),"Review product input",IF(IFERROR(VLOOKUP($E18,Assumptions!$D$3:$E$7,2,FALSE),"")="","Review target",IF($X18&lt;IFERROR(VLOOKUP($E18,Assumptions!$D$3:$E$7,2,FALSE),0),"Below target","OK"))))))))</f>
        <v/>
      </c>
    </row>
    <row r="19">
      <c r="A19" s="40" t="n"/>
      <c r="B19" s="20" t="n"/>
      <c r="C19" s="20" t="n"/>
      <c r="D19" s="21" t="n"/>
      <c r="E19" s="21" t="n"/>
      <c r="F19" s="21" t="n"/>
      <c r="G19" s="21" t="n"/>
      <c r="H19" s="20" t="n"/>
      <c r="I19" s="22" t="n"/>
      <c r="J19" s="13">
        <f>IF($A19="","",IF($H19="","",IFERROR(VLOOKUP($H19,Assumptions!$N$3:$P$8,2,FALSE),"")))</f>
        <v/>
      </c>
      <c r="K19" s="23" t="n"/>
      <c r="L19" s="22" t="n"/>
      <c r="M19" s="24">
        <f>IF($A19="","",IF($F19="","",IFERROR(VLOOKUP($F19,Assumptions!$I$3:$J$6,2,FALSE),"")))</f>
        <v/>
      </c>
      <c r="N19" s="24">
        <f>IF($A19="","",IF($H19="","",IFERROR(VLOOKUP($H19,Assumptions!$N$3:$P$8,3,FALSE),"")))</f>
        <v/>
      </c>
      <c r="O19" s="41" t="n"/>
      <c r="P19" s="24">
        <f>IF(OR($A19="",$O19=""),"",Assumptions!$B$5)</f>
        <v/>
      </c>
      <c r="Q19" s="23" t="n"/>
      <c r="R19" s="21" t="n"/>
      <c r="S19" s="24">
        <f>IF(OR($A19="",$L19="",$M19=""),"",IFERROR($L19*$M19,""))</f>
        <v/>
      </c>
      <c r="T19" s="24">
        <f>IF($A19="","",IF($H19="",0,IF(OR($I19="",$N19=""),"",IFERROR($I19*$N19,""))))</f>
        <v/>
      </c>
      <c r="U19" s="24">
        <f>IF($A19="","",IF($O19="",0,IFERROR($O19*$P19,"")))</f>
        <v/>
      </c>
      <c r="V19" s="24">
        <f>IF(OR($A19="",$K19="",$L19="",$M19=""),"",IF(AND($H19&lt;&gt;"",OR($I19="",$N19="")),"",IF(AND($O19&lt;&gt;"",$P19=""),"",SUM($Q19,$S19:$U19))))</f>
        <v/>
      </c>
      <c r="W19" s="24">
        <f>IF(OR($A19="",$K19="",$V19=""),"",$K19-$V19)</f>
        <v/>
      </c>
      <c r="X19" s="42">
        <f>IF(OR($A19="",$K19="",$W19=""),"",IFERROR($W19/$K19,""))</f>
        <v/>
      </c>
      <c r="Y19" s="13">
        <f>IF($A19="","",IF($R19="Canceled","Excluded: canceled",IF(OR($B19="",$C19="",$D19="",$E19="",$F19="",$G19="",$K19="",$L19="",$R19=""),"Review missing input",IF($R19&lt;&gt;"Completed","Review status",IF($K19=0,"Review zero revenue",IF(OR(AND($H19&lt;&gt;"",OR($I19="",$N19="")),AND($H19="",$I19&lt;&gt;"")),"Review product input",IF(IFERROR(VLOOKUP($E19,Assumptions!$D$3:$E$7,2,FALSE),"")="","Review target",IF($X19&lt;IFERROR(VLOOKUP($E19,Assumptions!$D$3:$E$7,2,FALSE),0),"Below target","OK"))))))))</f>
        <v/>
      </c>
    </row>
    <row r="20">
      <c r="A20" s="40" t="n"/>
      <c r="B20" s="20" t="n"/>
      <c r="C20" s="20" t="n"/>
      <c r="D20" s="21" t="n"/>
      <c r="E20" s="21" t="n"/>
      <c r="F20" s="21" t="n"/>
      <c r="G20" s="21" t="n"/>
      <c r="H20" s="20" t="n"/>
      <c r="I20" s="22" t="n"/>
      <c r="J20" s="18">
        <f>IF($A20="","",IF($H20="","",IFERROR(VLOOKUP($H20,Assumptions!$N$3:$P$8,2,FALSE),"")))</f>
        <v/>
      </c>
      <c r="K20" s="23" t="n"/>
      <c r="L20" s="22" t="n"/>
      <c r="M20" s="27">
        <f>IF($A20="","",IF($F20="","",IFERROR(VLOOKUP($F20,Assumptions!$I$3:$J$6,2,FALSE),"")))</f>
        <v/>
      </c>
      <c r="N20" s="27">
        <f>IF($A20="","",IF($H20="","",IFERROR(VLOOKUP($H20,Assumptions!$N$3:$P$8,3,FALSE),"")))</f>
        <v/>
      </c>
      <c r="O20" s="41" t="n"/>
      <c r="P20" s="27">
        <f>IF(OR($A20="",$O20=""),"",Assumptions!$B$5)</f>
        <v/>
      </c>
      <c r="Q20" s="23" t="n"/>
      <c r="R20" s="21" t="n"/>
      <c r="S20" s="27">
        <f>IF(OR($A20="",$L20="",$M20=""),"",IFERROR($L20*$M20,""))</f>
        <v/>
      </c>
      <c r="T20" s="27">
        <f>IF($A20="","",IF($H20="",0,IF(OR($I20="",$N20=""),"",IFERROR($I20*$N20,""))))</f>
        <v/>
      </c>
      <c r="U20" s="27">
        <f>IF($A20="","",IF($O20="",0,IFERROR($O20*$P20,"")))</f>
        <v/>
      </c>
      <c r="V20" s="27">
        <f>IF(OR($A20="",$K20="",$L20="",$M20=""),"",IF(AND($H20&lt;&gt;"",OR($I20="",$N20="")),"",IF(AND($O20&lt;&gt;"",$P20=""),"",SUM($Q20,$S20:$U20))))</f>
        <v/>
      </c>
      <c r="W20" s="27">
        <f>IF(OR($A20="",$K20="",$V20=""),"",$K20-$V20)</f>
        <v/>
      </c>
      <c r="X20" s="43">
        <f>IF(OR($A20="",$K20="",$W20=""),"",IFERROR($W20/$K20,""))</f>
        <v/>
      </c>
      <c r="Y20" s="18">
        <f>IF($A20="","",IF($R20="Canceled","Excluded: canceled",IF(OR($B20="",$C20="",$D20="",$E20="",$F20="",$G20="",$K20="",$L20="",$R20=""),"Review missing input",IF($R20&lt;&gt;"Completed","Review status",IF($K20=0,"Review zero revenue",IF(OR(AND($H20&lt;&gt;"",OR($I20="",$N20="")),AND($H20="",$I20&lt;&gt;"")),"Review product input",IF(IFERROR(VLOOKUP($E20,Assumptions!$D$3:$E$7,2,FALSE),"")="","Review target",IF($X20&lt;IFERROR(VLOOKUP($E20,Assumptions!$D$3:$E$7,2,FALSE),0),"Below target","OK"))))))))</f>
        <v/>
      </c>
    </row>
    <row r="21">
      <c r="A21" s="40" t="n"/>
      <c r="B21" s="20" t="n"/>
      <c r="C21" s="20" t="n"/>
      <c r="D21" s="21" t="n"/>
      <c r="E21" s="21" t="n"/>
      <c r="F21" s="21" t="n"/>
      <c r="G21" s="21" t="n"/>
      <c r="H21" s="20" t="n"/>
      <c r="I21" s="22" t="n"/>
      <c r="J21" s="13">
        <f>IF($A21="","",IF($H21="","",IFERROR(VLOOKUP($H21,Assumptions!$N$3:$P$8,2,FALSE),"")))</f>
        <v/>
      </c>
      <c r="K21" s="23" t="n"/>
      <c r="L21" s="22" t="n"/>
      <c r="M21" s="24">
        <f>IF($A21="","",IF($F21="","",IFERROR(VLOOKUP($F21,Assumptions!$I$3:$J$6,2,FALSE),"")))</f>
        <v/>
      </c>
      <c r="N21" s="24">
        <f>IF($A21="","",IF($H21="","",IFERROR(VLOOKUP($H21,Assumptions!$N$3:$P$8,3,FALSE),"")))</f>
        <v/>
      </c>
      <c r="O21" s="41" t="n"/>
      <c r="P21" s="24">
        <f>IF(OR($A21="",$O21=""),"",Assumptions!$B$5)</f>
        <v/>
      </c>
      <c r="Q21" s="23" t="n"/>
      <c r="R21" s="21" t="n"/>
      <c r="S21" s="24">
        <f>IF(OR($A21="",$L21="",$M21=""),"",IFERROR($L21*$M21,""))</f>
        <v/>
      </c>
      <c r="T21" s="24">
        <f>IF($A21="","",IF($H21="",0,IF(OR($I21="",$N21=""),"",IFERROR($I21*$N21,""))))</f>
        <v/>
      </c>
      <c r="U21" s="24">
        <f>IF($A21="","",IF($O21="",0,IFERROR($O21*$P21,"")))</f>
        <v/>
      </c>
      <c r="V21" s="24">
        <f>IF(OR($A21="",$K21="",$L21="",$M21=""),"",IF(AND($H21&lt;&gt;"",OR($I21="",$N21="")),"",IF(AND($O21&lt;&gt;"",$P21=""),"",SUM($Q21,$S21:$U21))))</f>
        <v/>
      </c>
      <c r="W21" s="24">
        <f>IF(OR($A21="",$K21="",$V21=""),"",$K21-$V21)</f>
        <v/>
      </c>
      <c r="X21" s="42">
        <f>IF(OR($A21="",$K21="",$W21=""),"",IFERROR($W21/$K21,""))</f>
        <v/>
      </c>
      <c r="Y21" s="13">
        <f>IF($A21="","",IF($R21="Canceled","Excluded: canceled",IF(OR($B21="",$C21="",$D21="",$E21="",$F21="",$G21="",$K21="",$L21="",$R21=""),"Review missing input",IF($R21&lt;&gt;"Completed","Review status",IF($K21=0,"Review zero revenue",IF(OR(AND($H21&lt;&gt;"",OR($I21="",$N21="")),AND($H21="",$I21&lt;&gt;"")),"Review product input",IF(IFERROR(VLOOKUP($E21,Assumptions!$D$3:$E$7,2,FALSE),"")="","Review target",IF($X21&lt;IFERROR(VLOOKUP($E21,Assumptions!$D$3:$E$7,2,FALSE),0),"Below target","OK"))))))))</f>
        <v/>
      </c>
    </row>
    <row r="22">
      <c r="A22" s="40" t="n"/>
      <c r="B22" s="20" t="n"/>
      <c r="C22" s="20" t="n"/>
      <c r="D22" s="21" t="n"/>
      <c r="E22" s="21" t="n"/>
      <c r="F22" s="21" t="n"/>
      <c r="G22" s="21" t="n"/>
      <c r="H22" s="20" t="n"/>
      <c r="I22" s="22" t="n"/>
      <c r="J22" s="18">
        <f>IF($A22="","",IF($H22="","",IFERROR(VLOOKUP($H22,Assumptions!$N$3:$P$8,2,FALSE),"")))</f>
        <v/>
      </c>
      <c r="K22" s="23" t="n"/>
      <c r="L22" s="22" t="n"/>
      <c r="M22" s="27">
        <f>IF($A22="","",IF($F22="","",IFERROR(VLOOKUP($F22,Assumptions!$I$3:$J$6,2,FALSE),"")))</f>
        <v/>
      </c>
      <c r="N22" s="27">
        <f>IF($A22="","",IF($H22="","",IFERROR(VLOOKUP($H22,Assumptions!$N$3:$P$8,3,FALSE),"")))</f>
        <v/>
      </c>
      <c r="O22" s="41" t="n"/>
      <c r="P22" s="27">
        <f>IF(OR($A22="",$O22=""),"",Assumptions!$B$5)</f>
        <v/>
      </c>
      <c r="Q22" s="23" t="n"/>
      <c r="R22" s="21" t="n"/>
      <c r="S22" s="27">
        <f>IF(OR($A22="",$L22="",$M22=""),"",IFERROR($L22*$M22,""))</f>
        <v/>
      </c>
      <c r="T22" s="27">
        <f>IF($A22="","",IF($H22="",0,IF(OR($I22="",$N22=""),"",IFERROR($I22*$N22,""))))</f>
        <v/>
      </c>
      <c r="U22" s="27">
        <f>IF($A22="","",IF($O22="",0,IFERROR($O22*$P22,"")))</f>
        <v/>
      </c>
      <c r="V22" s="27">
        <f>IF(OR($A22="",$K22="",$L22="",$M22=""),"",IF(AND($H22&lt;&gt;"",OR($I22="",$N22="")),"",IF(AND($O22&lt;&gt;"",$P22=""),"",SUM($Q22,$S22:$U22))))</f>
        <v/>
      </c>
      <c r="W22" s="27">
        <f>IF(OR($A22="",$K22="",$V22=""),"",$K22-$V22)</f>
        <v/>
      </c>
      <c r="X22" s="43">
        <f>IF(OR($A22="",$K22="",$W22=""),"",IFERROR($W22/$K22,""))</f>
        <v/>
      </c>
      <c r="Y22" s="18">
        <f>IF($A22="","",IF($R22="Canceled","Excluded: canceled",IF(OR($B22="",$C22="",$D22="",$E22="",$F22="",$G22="",$K22="",$L22="",$R22=""),"Review missing input",IF($R22&lt;&gt;"Completed","Review status",IF($K22=0,"Review zero revenue",IF(OR(AND($H22&lt;&gt;"",OR($I22="",$N22="")),AND($H22="",$I22&lt;&gt;"")),"Review product input",IF(IFERROR(VLOOKUP($E22,Assumptions!$D$3:$E$7,2,FALSE),"")="","Review target",IF($X22&lt;IFERROR(VLOOKUP($E22,Assumptions!$D$3:$E$7,2,FALSE),0),"Below target","OK"))))))))</f>
        <v/>
      </c>
    </row>
    <row r="23">
      <c r="A23" s="40" t="n"/>
      <c r="B23" s="20" t="n"/>
      <c r="C23" s="20" t="n"/>
      <c r="D23" s="21" t="n"/>
      <c r="E23" s="21" t="n"/>
      <c r="F23" s="21" t="n"/>
      <c r="G23" s="21" t="n"/>
      <c r="H23" s="20" t="n"/>
      <c r="I23" s="22" t="n"/>
      <c r="J23" s="13">
        <f>IF($A23="","",IF($H23="","",IFERROR(VLOOKUP($H23,Assumptions!$N$3:$P$8,2,FALSE),"")))</f>
        <v/>
      </c>
      <c r="K23" s="23" t="n"/>
      <c r="L23" s="22" t="n"/>
      <c r="M23" s="24">
        <f>IF($A23="","",IF($F23="","",IFERROR(VLOOKUP($F23,Assumptions!$I$3:$J$6,2,FALSE),"")))</f>
        <v/>
      </c>
      <c r="N23" s="24">
        <f>IF($A23="","",IF($H23="","",IFERROR(VLOOKUP($H23,Assumptions!$N$3:$P$8,3,FALSE),"")))</f>
        <v/>
      </c>
      <c r="O23" s="41" t="n"/>
      <c r="P23" s="24">
        <f>IF(OR($A23="",$O23=""),"",Assumptions!$B$5)</f>
        <v/>
      </c>
      <c r="Q23" s="23" t="n"/>
      <c r="R23" s="21" t="n"/>
      <c r="S23" s="24">
        <f>IF(OR($A23="",$L23="",$M23=""),"",IFERROR($L23*$M23,""))</f>
        <v/>
      </c>
      <c r="T23" s="24">
        <f>IF($A23="","",IF($H23="",0,IF(OR($I23="",$N23=""),"",IFERROR($I23*$N23,""))))</f>
        <v/>
      </c>
      <c r="U23" s="24">
        <f>IF($A23="","",IF($O23="",0,IFERROR($O23*$P23,"")))</f>
        <v/>
      </c>
      <c r="V23" s="24">
        <f>IF(OR($A23="",$K23="",$L23="",$M23=""),"",IF(AND($H23&lt;&gt;"",OR($I23="",$N23="")),"",IF(AND($O23&lt;&gt;"",$P23=""),"",SUM($Q23,$S23:$U23))))</f>
        <v/>
      </c>
      <c r="W23" s="24">
        <f>IF(OR($A23="",$K23="",$V23=""),"",$K23-$V23)</f>
        <v/>
      </c>
      <c r="X23" s="42">
        <f>IF(OR($A23="",$K23="",$W23=""),"",IFERROR($W23/$K23,""))</f>
        <v/>
      </c>
      <c r="Y23" s="13">
        <f>IF($A23="","",IF($R23="Canceled","Excluded: canceled",IF(OR($B23="",$C23="",$D23="",$E23="",$F23="",$G23="",$K23="",$L23="",$R23=""),"Review missing input",IF($R23&lt;&gt;"Completed","Review status",IF($K23=0,"Review zero revenue",IF(OR(AND($H23&lt;&gt;"",OR($I23="",$N23="")),AND($H23="",$I23&lt;&gt;"")),"Review product input",IF(IFERROR(VLOOKUP($E23,Assumptions!$D$3:$E$7,2,FALSE),"")="","Review target",IF($X23&lt;IFERROR(VLOOKUP($E23,Assumptions!$D$3:$E$7,2,FALSE),0),"Below target","OK"))))))))</f>
        <v/>
      </c>
    </row>
    <row r="24">
      <c r="A24" s="40" t="n"/>
      <c r="B24" s="20" t="n"/>
      <c r="C24" s="20" t="n"/>
      <c r="D24" s="21" t="n"/>
      <c r="E24" s="21" t="n"/>
      <c r="F24" s="21" t="n"/>
      <c r="G24" s="21" t="n"/>
      <c r="H24" s="20" t="n"/>
      <c r="I24" s="22" t="n"/>
      <c r="J24" s="18">
        <f>IF($A24="","",IF($H24="","",IFERROR(VLOOKUP($H24,Assumptions!$N$3:$P$8,2,FALSE),"")))</f>
        <v/>
      </c>
      <c r="K24" s="23" t="n"/>
      <c r="L24" s="22" t="n"/>
      <c r="M24" s="27">
        <f>IF($A24="","",IF($F24="","",IFERROR(VLOOKUP($F24,Assumptions!$I$3:$J$6,2,FALSE),"")))</f>
        <v/>
      </c>
      <c r="N24" s="27">
        <f>IF($A24="","",IF($H24="","",IFERROR(VLOOKUP($H24,Assumptions!$N$3:$P$8,3,FALSE),"")))</f>
        <v/>
      </c>
      <c r="O24" s="41" t="n"/>
      <c r="P24" s="27">
        <f>IF(OR($A24="",$O24=""),"",Assumptions!$B$5)</f>
        <v/>
      </c>
      <c r="Q24" s="23" t="n"/>
      <c r="R24" s="21" t="n"/>
      <c r="S24" s="27">
        <f>IF(OR($A24="",$L24="",$M24=""),"",IFERROR($L24*$M24,""))</f>
        <v/>
      </c>
      <c r="T24" s="27">
        <f>IF($A24="","",IF($H24="",0,IF(OR($I24="",$N24=""),"",IFERROR($I24*$N24,""))))</f>
        <v/>
      </c>
      <c r="U24" s="27">
        <f>IF($A24="","",IF($O24="",0,IFERROR($O24*$P24,"")))</f>
        <v/>
      </c>
      <c r="V24" s="27">
        <f>IF(OR($A24="",$K24="",$L24="",$M24=""),"",IF(AND($H24&lt;&gt;"",OR($I24="",$N24="")),"",IF(AND($O24&lt;&gt;"",$P24=""),"",SUM($Q24,$S24:$U24))))</f>
        <v/>
      </c>
      <c r="W24" s="27">
        <f>IF(OR($A24="",$K24="",$V24=""),"",$K24-$V24)</f>
        <v/>
      </c>
      <c r="X24" s="43">
        <f>IF(OR($A24="",$K24="",$W24=""),"",IFERROR($W24/$K24,""))</f>
        <v/>
      </c>
      <c r="Y24" s="18">
        <f>IF($A24="","",IF($R24="Canceled","Excluded: canceled",IF(OR($B24="",$C24="",$D24="",$E24="",$F24="",$G24="",$K24="",$L24="",$R24=""),"Review missing input",IF($R24&lt;&gt;"Completed","Review status",IF($K24=0,"Review zero revenue",IF(OR(AND($H24&lt;&gt;"",OR($I24="",$N24="")),AND($H24="",$I24&lt;&gt;"")),"Review product input",IF(IFERROR(VLOOKUP($E24,Assumptions!$D$3:$E$7,2,FALSE),"")="","Review target",IF($X24&lt;IFERROR(VLOOKUP($E24,Assumptions!$D$3:$E$7,2,FALSE),0),"Below target","OK"))))))))</f>
        <v/>
      </c>
    </row>
    <row r="25">
      <c r="A25" s="40" t="n"/>
      <c r="B25" s="20" t="n"/>
      <c r="C25" s="20" t="n"/>
      <c r="D25" s="21" t="n"/>
      <c r="E25" s="21" t="n"/>
      <c r="F25" s="21" t="n"/>
      <c r="G25" s="21" t="n"/>
      <c r="H25" s="20" t="n"/>
      <c r="I25" s="22" t="n"/>
      <c r="J25" s="13">
        <f>IF($A25="","",IF($H25="","",IFERROR(VLOOKUP($H25,Assumptions!$N$3:$P$8,2,FALSE),"")))</f>
        <v/>
      </c>
      <c r="K25" s="23" t="n"/>
      <c r="L25" s="22" t="n"/>
      <c r="M25" s="24">
        <f>IF($A25="","",IF($F25="","",IFERROR(VLOOKUP($F25,Assumptions!$I$3:$J$6,2,FALSE),"")))</f>
        <v/>
      </c>
      <c r="N25" s="24">
        <f>IF($A25="","",IF($H25="","",IFERROR(VLOOKUP($H25,Assumptions!$N$3:$P$8,3,FALSE),"")))</f>
        <v/>
      </c>
      <c r="O25" s="41" t="n"/>
      <c r="P25" s="24">
        <f>IF(OR($A25="",$O25=""),"",Assumptions!$B$5)</f>
        <v/>
      </c>
      <c r="Q25" s="23" t="n"/>
      <c r="R25" s="21" t="n"/>
      <c r="S25" s="24">
        <f>IF(OR($A25="",$L25="",$M25=""),"",IFERROR($L25*$M25,""))</f>
        <v/>
      </c>
      <c r="T25" s="24">
        <f>IF($A25="","",IF($H25="",0,IF(OR($I25="",$N25=""),"",IFERROR($I25*$N25,""))))</f>
        <v/>
      </c>
      <c r="U25" s="24">
        <f>IF($A25="","",IF($O25="",0,IFERROR($O25*$P25,"")))</f>
        <v/>
      </c>
      <c r="V25" s="24">
        <f>IF(OR($A25="",$K25="",$L25="",$M25=""),"",IF(AND($H25&lt;&gt;"",OR($I25="",$N25="")),"",IF(AND($O25&lt;&gt;"",$P25=""),"",SUM($Q25,$S25:$U25))))</f>
        <v/>
      </c>
      <c r="W25" s="24">
        <f>IF(OR($A25="",$K25="",$V25=""),"",$K25-$V25)</f>
        <v/>
      </c>
      <c r="X25" s="42">
        <f>IF(OR($A25="",$K25="",$W25=""),"",IFERROR($W25/$K25,""))</f>
        <v/>
      </c>
      <c r="Y25" s="13">
        <f>IF($A25="","",IF($R25="Canceled","Excluded: canceled",IF(OR($B25="",$C25="",$D25="",$E25="",$F25="",$G25="",$K25="",$L25="",$R25=""),"Review missing input",IF($R25&lt;&gt;"Completed","Review status",IF($K25=0,"Review zero revenue",IF(OR(AND($H25&lt;&gt;"",OR($I25="",$N25="")),AND($H25="",$I25&lt;&gt;"")),"Review product input",IF(IFERROR(VLOOKUP($E25,Assumptions!$D$3:$E$7,2,FALSE),"")="","Review target",IF($X25&lt;IFERROR(VLOOKUP($E25,Assumptions!$D$3:$E$7,2,FALSE),0),"Below target","OK"))))))))</f>
        <v/>
      </c>
    </row>
    <row r="26">
      <c r="A26" s="40" t="n"/>
      <c r="B26" s="20" t="n"/>
      <c r="C26" s="20" t="n"/>
      <c r="D26" s="21" t="n"/>
      <c r="E26" s="21" t="n"/>
      <c r="F26" s="21" t="n"/>
      <c r="G26" s="21" t="n"/>
      <c r="H26" s="20" t="n"/>
      <c r="I26" s="22" t="n"/>
      <c r="J26" s="18">
        <f>IF($A26="","",IF($H26="","",IFERROR(VLOOKUP($H26,Assumptions!$N$3:$P$8,2,FALSE),"")))</f>
        <v/>
      </c>
      <c r="K26" s="23" t="n"/>
      <c r="L26" s="22" t="n"/>
      <c r="M26" s="27">
        <f>IF($A26="","",IF($F26="","",IFERROR(VLOOKUP($F26,Assumptions!$I$3:$J$6,2,FALSE),"")))</f>
        <v/>
      </c>
      <c r="N26" s="27">
        <f>IF($A26="","",IF($H26="","",IFERROR(VLOOKUP($H26,Assumptions!$N$3:$P$8,3,FALSE),"")))</f>
        <v/>
      </c>
      <c r="O26" s="41" t="n"/>
      <c r="P26" s="27">
        <f>IF(OR($A26="",$O26=""),"",Assumptions!$B$5)</f>
        <v/>
      </c>
      <c r="Q26" s="23" t="n"/>
      <c r="R26" s="21" t="n"/>
      <c r="S26" s="27">
        <f>IF(OR($A26="",$L26="",$M26=""),"",IFERROR($L26*$M26,""))</f>
        <v/>
      </c>
      <c r="T26" s="27">
        <f>IF($A26="","",IF($H26="",0,IF(OR($I26="",$N26=""),"",IFERROR($I26*$N26,""))))</f>
        <v/>
      </c>
      <c r="U26" s="27">
        <f>IF($A26="","",IF($O26="",0,IFERROR($O26*$P26,"")))</f>
        <v/>
      </c>
      <c r="V26" s="27">
        <f>IF(OR($A26="",$K26="",$L26="",$M26=""),"",IF(AND($H26&lt;&gt;"",OR($I26="",$N26="")),"",IF(AND($O26&lt;&gt;"",$P26=""),"",SUM($Q26,$S26:$U26))))</f>
        <v/>
      </c>
      <c r="W26" s="27">
        <f>IF(OR($A26="",$K26="",$V26=""),"",$K26-$V26)</f>
        <v/>
      </c>
      <c r="X26" s="43">
        <f>IF(OR($A26="",$K26="",$W26=""),"",IFERROR($W26/$K26,""))</f>
        <v/>
      </c>
      <c r="Y26" s="18">
        <f>IF($A26="","",IF($R26="Canceled","Excluded: canceled",IF(OR($B26="",$C26="",$D26="",$E26="",$F26="",$G26="",$K26="",$L26="",$R26=""),"Review missing input",IF($R26&lt;&gt;"Completed","Review status",IF($K26=0,"Review zero revenue",IF(OR(AND($H26&lt;&gt;"",OR($I26="",$N26="")),AND($H26="",$I26&lt;&gt;"")),"Review product input",IF(IFERROR(VLOOKUP($E26,Assumptions!$D$3:$E$7,2,FALSE),"")="","Review target",IF($X26&lt;IFERROR(VLOOKUP($E26,Assumptions!$D$3:$E$7,2,FALSE),0),"Below target","OK"))))))))</f>
        <v/>
      </c>
    </row>
    <row r="27">
      <c r="A27" s="40" t="n"/>
      <c r="B27" s="20" t="n"/>
      <c r="C27" s="20" t="n"/>
      <c r="D27" s="21" t="n"/>
      <c r="E27" s="21" t="n"/>
      <c r="F27" s="21" t="n"/>
      <c r="G27" s="21" t="n"/>
      <c r="H27" s="20" t="n"/>
      <c r="I27" s="22" t="n"/>
      <c r="J27" s="13">
        <f>IF($A27="","",IF($H27="","",IFERROR(VLOOKUP($H27,Assumptions!$N$3:$P$8,2,FALSE),"")))</f>
        <v/>
      </c>
      <c r="K27" s="23" t="n"/>
      <c r="L27" s="22" t="n"/>
      <c r="M27" s="24">
        <f>IF($A27="","",IF($F27="","",IFERROR(VLOOKUP($F27,Assumptions!$I$3:$J$6,2,FALSE),"")))</f>
        <v/>
      </c>
      <c r="N27" s="24">
        <f>IF($A27="","",IF($H27="","",IFERROR(VLOOKUP($H27,Assumptions!$N$3:$P$8,3,FALSE),"")))</f>
        <v/>
      </c>
      <c r="O27" s="41" t="n"/>
      <c r="P27" s="24">
        <f>IF(OR($A27="",$O27=""),"",Assumptions!$B$5)</f>
        <v/>
      </c>
      <c r="Q27" s="23" t="n"/>
      <c r="R27" s="21" t="n"/>
      <c r="S27" s="24">
        <f>IF(OR($A27="",$L27="",$M27=""),"",IFERROR($L27*$M27,""))</f>
        <v/>
      </c>
      <c r="T27" s="24">
        <f>IF($A27="","",IF($H27="",0,IF(OR($I27="",$N27=""),"",IFERROR($I27*$N27,""))))</f>
        <v/>
      </c>
      <c r="U27" s="24">
        <f>IF($A27="","",IF($O27="",0,IFERROR($O27*$P27,"")))</f>
        <v/>
      </c>
      <c r="V27" s="24">
        <f>IF(OR($A27="",$K27="",$L27="",$M27=""),"",IF(AND($H27&lt;&gt;"",OR($I27="",$N27="")),"",IF(AND($O27&lt;&gt;"",$P27=""),"",SUM($Q27,$S27:$U27))))</f>
        <v/>
      </c>
      <c r="W27" s="24">
        <f>IF(OR($A27="",$K27="",$V27=""),"",$K27-$V27)</f>
        <v/>
      </c>
      <c r="X27" s="42">
        <f>IF(OR($A27="",$K27="",$W27=""),"",IFERROR($W27/$K27,""))</f>
        <v/>
      </c>
      <c r="Y27" s="13">
        <f>IF($A27="","",IF($R27="Canceled","Excluded: canceled",IF(OR($B27="",$C27="",$D27="",$E27="",$F27="",$G27="",$K27="",$L27="",$R27=""),"Review missing input",IF($R27&lt;&gt;"Completed","Review status",IF($K27=0,"Review zero revenue",IF(OR(AND($H27&lt;&gt;"",OR($I27="",$N27="")),AND($H27="",$I27&lt;&gt;"")),"Review product input",IF(IFERROR(VLOOKUP($E27,Assumptions!$D$3:$E$7,2,FALSE),"")="","Review target",IF($X27&lt;IFERROR(VLOOKUP($E27,Assumptions!$D$3:$E$7,2,FALSE),0),"Below target","OK"))))))))</f>
        <v/>
      </c>
    </row>
    <row r="28">
      <c r="A28" s="40" t="n"/>
      <c r="B28" s="20" t="n"/>
      <c r="C28" s="20" t="n"/>
      <c r="D28" s="21" t="n"/>
      <c r="E28" s="21" t="n"/>
      <c r="F28" s="21" t="n"/>
      <c r="G28" s="21" t="n"/>
      <c r="H28" s="20" t="n"/>
      <c r="I28" s="22" t="n"/>
      <c r="J28" s="18">
        <f>IF($A28="","",IF($H28="","",IFERROR(VLOOKUP($H28,Assumptions!$N$3:$P$8,2,FALSE),"")))</f>
        <v/>
      </c>
      <c r="K28" s="23" t="n"/>
      <c r="L28" s="22" t="n"/>
      <c r="M28" s="27">
        <f>IF($A28="","",IF($F28="","",IFERROR(VLOOKUP($F28,Assumptions!$I$3:$J$6,2,FALSE),"")))</f>
        <v/>
      </c>
      <c r="N28" s="27">
        <f>IF($A28="","",IF($H28="","",IFERROR(VLOOKUP($H28,Assumptions!$N$3:$P$8,3,FALSE),"")))</f>
        <v/>
      </c>
      <c r="O28" s="41" t="n"/>
      <c r="P28" s="27">
        <f>IF(OR($A28="",$O28=""),"",Assumptions!$B$5)</f>
        <v/>
      </c>
      <c r="Q28" s="23" t="n"/>
      <c r="R28" s="21" t="n"/>
      <c r="S28" s="27">
        <f>IF(OR($A28="",$L28="",$M28=""),"",IFERROR($L28*$M28,""))</f>
        <v/>
      </c>
      <c r="T28" s="27">
        <f>IF($A28="","",IF($H28="",0,IF(OR($I28="",$N28=""),"",IFERROR($I28*$N28,""))))</f>
        <v/>
      </c>
      <c r="U28" s="27">
        <f>IF($A28="","",IF($O28="",0,IFERROR($O28*$P28,"")))</f>
        <v/>
      </c>
      <c r="V28" s="27">
        <f>IF(OR($A28="",$K28="",$L28="",$M28=""),"",IF(AND($H28&lt;&gt;"",OR($I28="",$N28="")),"",IF(AND($O28&lt;&gt;"",$P28=""),"",SUM($Q28,$S28:$U28))))</f>
        <v/>
      </c>
      <c r="W28" s="27">
        <f>IF(OR($A28="",$K28="",$V28=""),"",$K28-$V28)</f>
        <v/>
      </c>
      <c r="X28" s="43">
        <f>IF(OR($A28="",$K28="",$W28=""),"",IFERROR($W28/$K28,""))</f>
        <v/>
      </c>
      <c r="Y28" s="18">
        <f>IF($A28="","",IF($R28="Canceled","Excluded: canceled",IF(OR($B28="",$C28="",$D28="",$E28="",$F28="",$G28="",$K28="",$L28="",$R28=""),"Review missing input",IF($R28&lt;&gt;"Completed","Review status",IF($K28=0,"Review zero revenue",IF(OR(AND($H28&lt;&gt;"",OR($I28="",$N28="")),AND($H28="",$I28&lt;&gt;"")),"Review product input",IF(IFERROR(VLOOKUP($E28,Assumptions!$D$3:$E$7,2,FALSE),"")="","Review target",IF($X28&lt;IFERROR(VLOOKUP($E28,Assumptions!$D$3:$E$7,2,FALSE),0),"Below target","OK"))))))))</f>
        <v/>
      </c>
    </row>
    <row r="29">
      <c r="A29" s="40" t="n"/>
      <c r="B29" s="20" t="n"/>
      <c r="C29" s="20" t="n"/>
      <c r="D29" s="21" t="n"/>
      <c r="E29" s="21" t="n"/>
      <c r="F29" s="21" t="n"/>
      <c r="G29" s="21" t="n"/>
      <c r="H29" s="20" t="n"/>
      <c r="I29" s="22" t="n"/>
      <c r="J29" s="13">
        <f>IF($A29="","",IF($H29="","",IFERROR(VLOOKUP($H29,Assumptions!$N$3:$P$8,2,FALSE),"")))</f>
        <v/>
      </c>
      <c r="K29" s="23" t="n"/>
      <c r="L29" s="22" t="n"/>
      <c r="M29" s="24">
        <f>IF($A29="","",IF($F29="","",IFERROR(VLOOKUP($F29,Assumptions!$I$3:$J$6,2,FALSE),"")))</f>
        <v/>
      </c>
      <c r="N29" s="24">
        <f>IF($A29="","",IF($H29="","",IFERROR(VLOOKUP($H29,Assumptions!$N$3:$P$8,3,FALSE),"")))</f>
        <v/>
      </c>
      <c r="O29" s="41" t="n"/>
      <c r="P29" s="24">
        <f>IF(OR($A29="",$O29=""),"",Assumptions!$B$5)</f>
        <v/>
      </c>
      <c r="Q29" s="23" t="n"/>
      <c r="R29" s="21" t="n"/>
      <c r="S29" s="24">
        <f>IF(OR($A29="",$L29="",$M29=""),"",IFERROR($L29*$M29,""))</f>
        <v/>
      </c>
      <c r="T29" s="24">
        <f>IF($A29="","",IF($H29="",0,IF(OR($I29="",$N29=""),"",IFERROR($I29*$N29,""))))</f>
        <v/>
      </c>
      <c r="U29" s="24">
        <f>IF($A29="","",IF($O29="",0,IFERROR($O29*$P29,"")))</f>
        <v/>
      </c>
      <c r="V29" s="24">
        <f>IF(OR($A29="",$K29="",$L29="",$M29=""),"",IF(AND($H29&lt;&gt;"",OR($I29="",$N29="")),"",IF(AND($O29&lt;&gt;"",$P29=""),"",SUM($Q29,$S29:$U29))))</f>
        <v/>
      </c>
      <c r="W29" s="24">
        <f>IF(OR($A29="",$K29="",$V29=""),"",$K29-$V29)</f>
        <v/>
      </c>
      <c r="X29" s="42">
        <f>IF(OR($A29="",$K29="",$W29=""),"",IFERROR($W29/$K29,""))</f>
        <v/>
      </c>
      <c r="Y29" s="13">
        <f>IF($A29="","",IF($R29="Canceled","Excluded: canceled",IF(OR($B29="",$C29="",$D29="",$E29="",$F29="",$G29="",$K29="",$L29="",$R29=""),"Review missing input",IF($R29&lt;&gt;"Completed","Review status",IF($K29=0,"Review zero revenue",IF(OR(AND($H29&lt;&gt;"",OR($I29="",$N29="")),AND($H29="",$I29&lt;&gt;"")),"Review product input",IF(IFERROR(VLOOKUP($E29,Assumptions!$D$3:$E$7,2,FALSE),"")="","Review target",IF($X29&lt;IFERROR(VLOOKUP($E29,Assumptions!$D$3:$E$7,2,FALSE),0),"Below target","OK"))))))))</f>
        <v/>
      </c>
    </row>
    <row r="30">
      <c r="A30" s="40" t="n"/>
      <c r="B30" s="20" t="n"/>
      <c r="C30" s="20" t="n"/>
      <c r="D30" s="21" t="n"/>
      <c r="E30" s="21" t="n"/>
      <c r="F30" s="21" t="n"/>
      <c r="G30" s="21" t="n"/>
      <c r="H30" s="20" t="n"/>
      <c r="I30" s="22" t="n"/>
      <c r="J30" s="18">
        <f>IF($A30="","",IF($H30="","",IFERROR(VLOOKUP($H30,Assumptions!$N$3:$P$8,2,FALSE),"")))</f>
        <v/>
      </c>
      <c r="K30" s="23" t="n"/>
      <c r="L30" s="22" t="n"/>
      <c r="M30" s="27">
        <f>IF($A30="","",IF($F30="","",IFERROR(VLOOKUP($F30,Assumptions!$I$3:$J$6,2,FALSE),"")))</f>
        <v/>
      </c>
      <c r="N30" s="27">
        <f>IF($A30="","",IF($H30="","",IFERROR(VLOOKUP($H30,Assumptions!$N$3:$P$8,3,FALSE),"")))</f>
        <v/>
      </c>
      <c r="O30" s="41" t="n"/>
      <c r="P30" s="27">
        <f>IF(OR($A30="",$O30=""),"",Assumptions!$B$5)</f>
        <v/>
      </c>
      <c r="Q30" s="23" t="n"/>
      <c r="R30" s="21" t="n"/>
      <c r="S30" s="27">
        <f>IF(OR($A30="",$L30="",$M30=""),"",IFERROR($L30*$M30,""))</f>
        <v/>
      </c>
      <c r="T30" s="27">
        <f>IF($A30="","",IF($H30="",0,IF(OR($I30="",$N30=""),"",IFERROR($I30*$N30,""))))</f>
        <v/>
      </c>
      <c r="U30" s="27">
        <f>IF($A30="","",IF($O30="",0,IFERROR($O30*$P30,"")))</f>
        <v/>
      </c>
      <c r="V30" s="27">
        <f>IF(OR($A30="",$K30="",$L30="",$M30=""),"",IF(AND($H30&lt;&gt;"",OR($I30="",$N30="")),"",IF(AND($O30&lt;&gt;"",$P30=""),"",SUM($Q30,$S30:$U30))))</f>
        <v/>
      </c>
      <c r="W30" s="27">
        <f>IF(OR($A30="",$K30="",$V30=""),"",$K30-$V30)</f>
        <v/>
      </c>
      <c r="X30" s="43">
        <f>IF(OR($A30="",$K30="",$W30=""),"",IFERROR($W30/$K30,""))</f>
        <v/>
      </c>
      <c r="Y30" s="18">
        <f>IF($A30="","",IF($R30="Canceled","Excluded: canceled",IF(OR($B30="",$C30="",$D30="",$E30="",$F30="",$G30="",$K30="",$L30="",$R30=""),"Review missing input",IF($R30&lt;&gt;"Completed","Review status",IF($K30=0,"Review zero revenue",IF(OR(AND($H30&lt;&gt;"",OR($I30="",$N30="")),AND($H30="",$I30&lt;&gt;"")),"Review product input",IF(IFERROR(VLOOKUP($E30,Assumptions!$D$3:$E$7,2,FALSE),"")="","Review target",IF($X30&lt;IFERROR(VLOOKUP($E30,Assumptions!$D$3:$E$7,2,FALSE),0),"Below target","OK"))))))))</f>
        <v/>
      </c>
    </row>
    <row r="31">
      <c r="A31" s="40" t="n"/>
      <c r="B31" s="20" t="n"/>
      <c r="C31" s="20" t="n"/>
      <c r="D31" s="21" t="n"/>
      <c r="E31" s="21" t="n"/>
      <c r="F31" s="21" t="n"/>
      <c r="G31" s="21" t="n"/>
      <c r="H31" s="20" t="n"/>
      <c r="I31" s="22" t="n"/>
      <c r="J31" s="13">
        <f>IF($A31="","",IF($H31="","",IFERROR(VLOOKUP($H31,Assumptions!$N$3:$P$8,2,FALSE),"")))</f>
        <v/>
      </c>
      <c r="K31" s="23" t="n"/>
      <c r="L31" s="22" t="n"/>
      <c r="M31" s="24">
        <f>IF($A31="","",IF($F31="","",IFERROR(VLOOKUP($F31,Assumptions!$I$3:$J$6,2,FALSE),"")))</f>
        <v/>
      </c>
      <c r="N31" s="24">
        <f>IF($A31="","",IF($H31="","",IFERROR(VLOOKUP($H31,Assumptions!$N$3:$P$8,3,FALSE),"")))</f>
        <v/>
      </c>
      <c r="O31" s="41" t="n"/>
      <c r="P31" s="24">
        <f>IF(OR($A31="",$O31=""),"",Assumptions!$B$5)</f>
        <v/>
      </c>
      <c r="Q31" s="23" t="n"/>
      <c r="R31" s="21" t="n"/>
      <c r="S31" s="24">
        <f>IF(OR($A31="",$L31="",$M31=""),"",IFERROR($L31*$M31,""))</f>
        <v/>
      </c>
      <c r="T31" s="24">
        <f>IF($A31="","",IF($H31="",0,IF(OR($I31="",$N31=""),"",IFERROR($I31*$N31,""))))</f>
        <v/>
      </c>
      <c r="U31" s="24">
        <f>IF($A31="","",IF($O31="",0,IFERROR($O31*$P31,"")))</f>
        <v/>
      </c>
      <c r="V31" s="24">
        <f>IF(OR($A31="",$K31="",$L31="",$M31=""),"",IF(AND($H31&lt;&gt;"",OR($I31="",$N31="")),"",IF(AND($O31&lt;&gt;"",$P31=""),"",SUM($Q31,$S31:$U31))))</f>
        <v/>
      </c>
      <c r="W31" s="24">
        <f>IF(OR($A31="",$K31="",$V31=""),"",$K31-$V31)</f>
        <v/>
      </c>
      <c r="X31" s="42">
        <f>IF(OR($A31="",$K31="",$W31=""),"",IFERROR($W31/$K31,""))</f>
        <v/>
      </c>
      <c r="Y31" s="13">
        <f>IF($A31="","",IF($R31="Canceled","Excluded: canceled",IF(OR($B31="",$C31="",$D31="",$E31="",$F31="",$G31="",$K31="",$L31="",$R31=""),"Review missing input",IF($R31&lt;&gt;"Completed","Review status",IF($K31=0,"Review zero revenue",IF(OR(AND($H31&lt;&gt;"",OR($I31="",$N31="")),AND($H31="",$I31&lt;&gt;"")),"Review product input",IF(IFERROR(VLOOKUP($E31,Assumptions!$D$3:$E$7,2,FALSE),"")="","Review target",IF($X31&lt;IFERROR(VLOOKUP($E31,Assumptions!$D$3:$E$7,2,FALSE),0),"Below target","OK"))))))))</f>
        <v/>
      </c>
    </row>
    <row r="32">
      <c r="A32" s="40" t="n"/>
      <c r="B32" s="20" t="n"/>
      <c r="C32" s="20" t="n"/>
      <c r="D32" s="21" t="n"/>
      <c r="E32" s="21" t="n"/>
      <c r="F32" s="21" t="n"/>
      <c r="G32" s="21" t="n"/>
      <c r="H32" s="20" t="n"/>
      <c r="I32" s="22" t="n"/>
      <c r="J32" s="18">
        <f>IF($A32="","",IF($H32="","",IFERROR(VLOOKUP($H32,Assumptions!$N$3:$P$8,2,FALSE),"")))</f>
        <v/>
      </c>
      <c r="K32" s="23" t="n"/>
      <c r="L32" s="22" t="n"/>
      <c r="M32" s="27">
        <f>IF($A32="","",IF($F32="","",IFERROR(VLOOKUP($F32,Assumptions!$I$3:$J$6,2,FALSE),"")))</f>
        <v/>
      </c>
      <c r="N32" s="27">
        <f>IF($A32="","",IF($H32="","",IFERROR(VLOOKUP($H32,Assumptions!$N$3:$P$8,3,FALSE),"")))</f>
        <v/>
      </c>
      <c r="O32" s="41" t="n"/>
      <c r="P32" s="27">
        <f>IF(OR($A32="",$O32=""),"",Assumptions!$B$5)</f>
        <v/>
      </c>
      <c r="Q32" s="23" t="n"/>
      <c r="R32" s="21" t="n"/>
      <c r="S32" s="27">
        <f>IF(OR($A32="",$L32="",$M32=""),"",IFERROR($L32*$M32,""))</f>
        <v/>
      </c>
      <c r="T32" s="27">
        <f>IF($A32="","",IF($H32="",0,IF(OR($I32="",$N32=""),"",IFERROR($I32*$N32,""))))</f>
        <v/>
      </c>
      <c r="U32" s="27">
        <f>IF($A32="","",IF($O32="",0,IFERROR($O32*$P32,"")))</f>
        <v/>
      </c>
      <c r="V32" s="27">
        <f>IF(OR($A32="",$K32="",$L32="",$M32=""),"",IF(AND($H32&lt;&gt;"",OR($I32="",$N32="")),"",IF(AND($O32&lt;&gt;"",$P32=""),"",SUM($Q32,$S32:$U32))))</f>
        <v/>
      </c>
      <c r="W32" s="27">
        <f>IF(OR($A32="",$K32="",$V32=""),"",$K32-$V32)</f>
        <v/>
      </c>
      <c r="X32" s="43">
        <f>IF(OR($A32="",$K32="",$W32=""),"",IFERROR($W32/$K32,""))</f>
        <v/>
      </c>
      <c r="Y32" s="18">
        <f>IF($A32="","",IF($R32="Canceled","Excluded: canceled",IF(OR($B32="",$C32="",$D32="",$E32="",$F32="",$G32="",$K32="",$L32="",$R32=""),"Review missing input",IF($R32&lt;&gt;"Completed","Review status",IF($K32=0,"Review zero revenue",IF(OR(AND($H32&lt;&gt;"",OR($I32="",$N32="")),AND($H32="",$I32&lt;&gt;"")),"Review product input",IF(IFERROR(VLOOKUP($E32,Assumptions!$D$3:$E$7,2,FALSE),"")="","Review target",IF($X32&lt;IFERROR(VLOOKUP($E32,Assumptions!$D$3:$E$7,2,FALSE),0),"Below target","OK"))))))))</f>
        <v/>
      </c>
    </row>
    <row r="33">
      <c r="A33" s="40" t="n"/>
      <c r="B33" s="20" t="n"/>
      <c r="C33" s="20" t="n"/>
      <c r="D33" s="21" t="n"/>
      <c r="E33" s="21" t="n"/>
      <c r="F33" s="21" t="n"/>
      <c r="G33" s="21" t="n"/>
      <c r="H33" s="20" t="n"/>
      <c r="I33" s="22" t="n"/>
      <c r="J33" s="13">
        <f>IF($A33="","",IF($H33="","",IFERROR(VLOOKUP($H33,Assumptions!$N$3:$P$8,2,FALSE),"")))</f>
        <v/>
      </c>
      <c r="K33" s="23" t="n"/>
      <c r="L33" s="22" t="n"/>
      <c r="M33" s="24">
        <f>IF($A33="","",IF($F33="","",IFERROR(VLOOKUP($F33,Assumptions!$I$3:$J$6,2,FALSE),"")))</f>
        <v/>
      </c>
      <c r="N33" s="24">
        <f>IF($A33="","",IF($H33="","",IFERROR(VLOOKUP($H33,Assumptions!$N$3:$P$8,3,FALSE),"")))</f>
        <v/>
      </c>
      <c r="O33" s="41" t="n"/>
      <c r="P33" s="24">
        <f>IF(OR($A33="",$O33=""),"",Assumptions!$B$5)</f>
        <v/>
      </c>
      <c r="Q33" s="23" t="n"/>
      <c r="R33" s="21" t="n"/>
      <c r="S33" s="24">
        <f>IF(OR($A33="",$L33="",$M33=""),"",IFERROR($L33*$M33,""))</f>
        <v/>
      </c>
      <c r="T33" s="24">
        <f>IF($A33="","",IF($H33="",0,IF(OR($I33="",$N33=""),"",IFERROR($I33*$N33,""))))</f>
        <v/>
      </c>
      <c r="U33" s="24">
        <f>IF($A33="","",IF($O33="",0,IFERROR($O33*$P33,"")))</f>
        <v/>
      </c>
      <c r="V33" s="24">
        <f>IF(OR($A33="",$K33="",$L33="",$M33=""),"",IF(AND($H33&lt;&gt;"",OR($I33="",$N33="")),"",IF(AND($O33&lt;&gt;"",$P33=""),"",SUM($Q33,$S33:$U33))))</f>
        <v/>
      </c>
      <c r="W33" s="24">
        <f>IF(OR($A33="",$K33="",$V33=""),"",$K33-$V33)</f>
        <v/>
      </c>
      <c r="X33" s="42">
        <f>IF(OR($A33="",$K33="",$W33=""),"",IFERROR($W33/$K33,""))</f>
        <v/>
      </c>
      <c r="Y33" s="13">
        <f>IF($A33="","",IF($R33="Canceled","Excluded: canceled",IF(OR($B33="",$C33="",$D33="",$E33="",$F33="",$G33="",$K33="",$L33="",$R33=""),"Review missing input",IF($R33&lt;&gt;"Completed","Review status",IF($K33=0,"Review zero revenue",IF(OR(AND($H33&lt;&gt;"",OR($I33="",$N33="")),AND($H33="",$I33&lt;&gt;"")),"Review product input",IF(IFERROR(VLOOKUP($E33,Assumptions!$D$3:$E$7,2,FALSE),"")="","Review target",IF($X33&lt;IFERROR(VLOOKUP($E33,Assumptions!$D$3:$E$7,2,FALSE),0),"Below target","OK"))))))))</f>
        <v/>
      </c>
    </row>
    <row r="34">
      <c r="A34" s="40" t="n"/>
      <c r="B34" s="20" t="n"/>
      <c r="C34" s="20" t="n"/>
      <c r="D34" s="21" t="n"/>
      <c r="E34" s="21" t="n"/>
      <c r="F34" s="21" t="n"/>
      <c r="G34" s="21" t="n"/>
      <c r="H34" s="20" t="n"/>
      <c r="I34" s="22" t="n"/>
      <c r="J34" s="18">
        <f>IF($A34="","",IF($H34="","",IFERROR(VLOOKUP($H34,Assumptions!$N$3:$P$8,2,FALSE),"")))</f>
        <v/>
      </c>
      <c r="K34" s="23" t="n"/>
      <c r="L34" s="22" t="n"/>
      <c r="M34" s="27">
        <f>IF($A34="","",IF($F34="","",IFERROR(VLOOKUP($F34,Assumptions!$I$3:$J$6,2,FALSE),"")))</f>
        <v/>
      </c>
      <c r="N34" s="27">
        <f>IF($A34="","",IF($H34="","",IFERROR(VLOOKUP($H34,Assumptions!$N$3:$P$8,3,FALSE),"")))</f>
        <v/>
      </c>
      <c r="O34" s="41" t="n"/>
      <c r="P34" s="27">
        <f>IF(OR($A34="",$O34=""),"",Assumptions!$B$5)</f>
        <v/>
      </c>
      <c r="Q34" s="23" t="n"/>
      <c r="R34" s="21" t="n"/>
      <c r="S34" s="27">
        <f>IF(OR($A34="",$L34="",$M34=""),"",IFERROR($L34*$M34,""))</f>
        <v/>
      </c>
      <c r="T34" s="27">
        <f>IF($A34="","",IF($H34="",0,IF(OR($I34="",$N34=""),"",IFERROR($I34*$N34,""))))</f>
        <v/>
      </c>
      <c r="U34" s="27">
        <f>IF($A34="","",IF($O34="",0,IFERROR($O34*$P34,"")))</f>
        <v/>
      </c>
      <c r="V34" s="27">
        <f>IF(OR($A34="",$K34="",$L34="",$M34=""),"",IF(AND($H34&lt;&gt;"",OR($I34="",$N34="")),"",IF(AND($O34&lt;&gt;"",$P34=""),"",SUM($Q34,$S34:$U34))))</f>
        <v/>
      </c>
      <c r="W34" s="27">
        <f>IF(OR($A34="",$K34="",$V34=""),"",$K34-$V34)</f>
        <v/>
      </c>
      <c r="X34" s="43">
        <f>IF(OR($A34="",$K34="",$W34=""),"",IFERROR($W34/$K34,""))</f>
        <v/>
      </c>
      <c r="Y34" s="18">
        <f>IF($A34="","",IF($R34="Canceled","Excluded: canceled",IF(OR($B34="",$C34="",$D34="",$E34="",$F34="",$G34="",$K34="",$L34="",$R34=""),"Review missing input",IF($R34&lt;&gt;"Completed","Review status",IF($K34=0,"Review zero revenue",IF(OR(AND($H34&lt;&gt;"",OR($I34="",$N34="")),AND($H34="",$I34&lt;&gt;"")),"Review product input",IF(IFERROR(VLOOKUP($E34,Assumptions!$D$3:$E$7,2,FALSE),"")="","Review target",IF($X34&lt;IFERROR(VLOOKUP($E34,Assumptions!$D$3:$E$7,2,FALSE),0),"Below target","OK"))))))))</f>
        <v/>
      </c>
    </row>
    <row r="35">
      <c r="A35" s="40" t="n"/>
      <c r="B35" s="20" t="n"/>
      <c r="C35" s="20" t="n"/>
      <c r="D35" s="21" t="n"/>
      <c r="E35" s="21" t="n"/>
      <c r="F35" s="21" t="n"/>
      <c r="G35" s="21" t="n"/>
      <c r="H35" s="20" t="n"/>
      <c r="I35" s="22" t="n"/>
      <c r="J35" s="13">
        <f>IF($A35="","",IF($H35="","",IFERROR(VLOOKUP($H35,Assumptions!$N$3:$P$8,2,FALSE),"")))</f>
        <v/>
      </c>
      <c r="K35" s="23" t="n"/>
      <c r="L35" s="22" t="n"/>
      <c r="M35" s="24">
        <f>IF($A35="","",IF($F35="","",IFERROR(VLOOKUP($F35,Assumptions!$I$3:$J$6,2,FALSE),"")))</f>
        <v/>
      </c>
      <c r="N35" s="24">
        <f>IF($A35="","",IF($H35="","",IFERROR(VLOOKUP($H35,Assumptions!$N$3:$P$8,3,FALSE),"")))</f>
        <v/>
      </c>
      <c r="O35" s="41" t="n"/>
      <c r="P35" s="24">
        <f>IF(OR($A35="",$O35=""),"",Assumptions!$B$5)</f>
        <v/>
      </c>
      <c r="Q35" s="23" t="n"/>
      <c r="R35" s="21" t="n"/>
      <c r="S35" s="24">
        <f>IF(OR($A35="",$L35="",$M35=""),"",IFERROR($L35*$M35,""))</f>
        <v/>
      </c>
      <c r="T35" s="24">
        <f>IF($A35="","",IF($H35="",0,IF(OR($I35="",$N35=""),"",IFERROR($I35*$N35,""))))</f>
        <v/>
      </c>
      <c r="U35" s="24">
        <f>IF($A35="","",IF($O35="",0,IFERROR($O35*$P35,"")))</f>
        <v/>
      </c>
      <c r="V35" s="24">
        <f>IF(OR($A35="",$K35="",$L35="",$M35=""),"",IF(AND($H35&lt;&gt;"",OR($I35="",$N35="")),"",IF(AND($O35&lt;&gt;"",$P35=""),"",SUM($Q35,$S35:$U35))))</f>
        <v/>
      </c>
      <c r="W35" s="24">
        <f>IF(OR($A35="",$K35="",$V35=""),"",$K35-$V35)</f>
        <v/>
      </c>
      <c r="X35" s="42">
        <f>IF(OR($A35="",$K35="",$W35=""),"",IFERROR($W35/$K35,""))</f>
        <v/>
      </c>
      <c r="Y35" s="13">
        <f>IF($A35="","",IF($R35="Canceled","Excluded: canceled",IF(OR($B35="",$C35="",$D35="",$E35="",$F35="",$G35="",$K35="",$L35="",$R35=""),"Review missing input",IF($R35&lt;&gt;"Completed","Review status",IF($K35=0,"Review zero revenue",IF(OR(AND($H35&lt;&gt;"",OR($I35="",$N35="")),AND($H35="",$I35&lt;&gt;"")),"Review product input",IF(IFERROR(VLOOKUP($E35,Assumptions!$D$3:$E$7,2,FALSE),"")="","Review target",IF($X35&lt;IFERROR(VLOOKUP($E35,Assumptions!$D$3:$E$7,2,FALSE),0),"Below target","OK"))))))))</f>
        <v/>
      </c>
    </row>
    <row r="36">
      <c r="A36" s="40" t="n"/>
      <c r="B36" s="20" t="n"/>
      <c r="C36" s="20" t="n"/>
      <c r="D36" s="21" t="n"/>
      <c r="E36" s="21" t="n"/>
      <c r="F36" s="21" t="n"/>
      <c r="G36" s="21" t="n"/>
      <c r="H36" s="20" t="n"/>
      <c r="I36" s="22" t="n"/>
      <c r="J36" s="18">
        <f>IF($A36="","",IF($H36="","",IFERROR(VLOOKUP($H36,Assumptions!$N$3:$P$8,2,FALSE),"")))</f>
        <v/>
      </c>
      <c r="K36" s="23" t="n"/>
      <c r="L36" s="22" t="n"/>
      <c r="M36" s="27">
        <f>IF($A36="","",IF($F36="","",IFERROR(VLOOKUP($F36,Assumptions!$I$3:$J$6,2,FALSE),"")))</f>
        <v/>
      </c>
      <c r="N36" s="27">
        <f>IF($A36="","",IF($H36="","",IFERROR(VLOOKUP($H36,Assumptions!$N$3:$P$8,3,FALSE),"")))</f>
        <v/>
      </c>
      <c r="O36" s="41" t="n"/>
      <c r="P36" s="27">
        <f>IF(OR($A36="",$O36=""),"",Assumptions!$B$5)</f>
        <v/>
      </c>
      <c r="Q36" s="23" t="n"/>
      <c r="R36" s="21" t="n"/>
      <c r="S36" s="27">
        <f>IF(OR($A36="",$L36="",$M36=""),"",IFERROR($L36*$M36,""))</f>
        <v/>
      </c>
      <c r="T36" s="27">
        <f>IF($A36="","",IF($H36="",0,IF(OR($I36="",$N36=""),"",IFERROR($I36*$N36,""))))</f>
        <v/>
      </c>
      <c r="U36" s="27">
        <f>IF($A36="","",IF($O36="",0,IFERROR($O36*$P36,"")))</f>
        <v/>
      </c>
      <c r="V36" s="27">
        <f>IF(OR($A36="",$K36="",$L36="",$M36=""),"",IF(AND($H36&lt;&gt;"",OR($I36="",$N36="")),"",IF(AND($O36&lt;&gt;"",$P36=""),"",SUM($Q36,$S36:$U36))))</f>
        <v/>
      </c>
      <c r="W36" s="27">
        <f>IF(OR($A36="",$K36="",$V36=""),"",$K36-$V36)</f>
        <v/>
      </c>
      <c r="X36" s="43">
        <f>IF(OR($A36="",$K36="",$W36=""),"",IFERROR($W36/$K36,""))</f>
        <v/>
      </c>
      <c r="Y36" s="18">
        <f>IF($A36="","",IF($R36="Canceled","Excluded: canceled",IF(OR($B36="",$C36="",$D36="",$E36="",$F36="",$G36="",$K36="",$L36="",$R36=""),"Review missing input",IF($R36&lt;&gt;"Completed","Review status",IF($K36=0,"Review zero revenue",IF(OR(AND($H36&lt;&gt;"",OR($I36="",$N36="")),AND($H36="",$I36&lt;&gt;"")),"Review product input",IF(IFERROR(VLOOKUP($E36,Assumptions!$D$3:$E$7,2,FALSE),"")="","Review target",IF($X36&lt;IFERROR(VLOOKUP($E36,Assumptions!$D$3:$E$7,2,FALSE),0),"Below target","OK"))))))))</f>
        <v/>
      </c>
    </row>
    <row r="37">
      <c r="A37" s="40" t="n"/>
      <c r="B37" s="20" t="n"/>
      <c r="C37" s="20" t="n"/>
      <c r="D37" s="21" t="n"/>
      <c r="E37" s="21" t="n"/>
      <c r="F37" s="21" t="n"/>
      <c r="G37" s="21" t="n"/>
      <c r="H37" s="20" t="n"/>
      <c r="I37" s="22" t="n"/>
      <c r="J37" s="13">
        <f>IF($A37="","",IF($H37="","",IFERROR(VLOOKUP($H37,Assumptions!$N$3:$P$8,2,FALSE),"")))</f>
        <v/>
      </c>
      <c r="K37" s="23" t="n"/>
      <c r="L37" s="22" t="n"/>
      <c r="M37" s="24">
        <f>IF($A37="","",IF($F37="","",IFERROR(VLOOKUP($F37,Assumptions!$I$3:$J$6,2,FALSE),"")))</f>
        <v/>
      </c>
      <c r="N37" s="24">
        <f>IF($A37="","",IF($H37="","",IFERROR(VLOOKUP($H37,Assumptions!$N$3:$P$8,3,FALSE),"")))</f>
        <v/>
      </c>
      <c r="O37" s="41" t="n"/>
      <c r="P37" s="24">
        <f>IF(OR($A37="",$O37=""),"",Assumptions!$B$5)</f>
        <v/>
      </c>
      <c r="Q37" s="23" t="n"/>
      <c r="R37" s="21" t="n"/>
      <c r="S37" s="24">
        <f>IF(OR($A37="",$L37="",$M37=""),"",IFERROR($L37*$M37,""))</f>
        <v/>
      </c>
      <c r="T37" s="24">
        <f>IF($A37="","",IF($H37="",0,IF(OR($I37="",$N37=""),"",IFERROR($I37*$N37,""))))</f>
        <v/>
      </c>
      <c r="U37" s="24">
        <f>IF($A37="","",IF($O37="",0,IFERROR($O37*$P37,"")))</f>
        <v/>
      </c>
      <c r="V37" s="24">
        <f>IF(OR($A37="",$K37="",$L37="",$M37=""),"",IF(AND($H37&lt;&gt;"",OR($I37="",$N37="")),"",IF(AND($O37&lt;&gt;"",$P37=""),"",SUM($Q37,$S37:$U37))))</f>
        <v/>
      </c>
      <c r="W37" s="24">
        <f>IF(OR($A37="",$K37="",$V37=""),"",$K37-$V37)</f>
        <v/>
      </c>
      <c r="X37" s="42">
        <f>IF(OR($A37="",$K37="",$W37=""),"",IFERROR($W37/$K37,""))</f>
        <v/>
      </c>
      <c r="Y37" s="13">
        <f>IF($A37="","",IF($R37="Canceled","Excluded: canceled",IF(OR($B37="",$C37="",$D37="",$E37="",$F37="",$G37="",$K37="",$L37="",$R37=""),"Review missing input",IF($R37&lt;&gt;"Completed","Review status",IF($K37=0,"Review zero revenue",IF(OR(AND($H37&lt;&gt;"",OR($I37="",$N37="")),AND($H37="",$I37&lt;&gt;"")),"Review product input",IF(IFERROR(VLOOKUP($E37,Assumptions!$D$3:$E$7,2,FALSE),"")="","Review target",IF($X37&lt;IFERROR(VLOOKUP($E37,Assumptions!$D$3:$E$7,2,FALSE),0),"Below target","OK"))))))))</f>
        <v/>
      </c>
    </row>
    <row r="38">
      <c r="A38" s="40" t="n"/>
      <c r="B38" s="20" t="n"/>
      <c r="C38" s="20" t="n"/>
      <c r="D38" s="21" t="n"/>
      <c r="E38" s="21" t="n"/>
      <c r="F38" s="21" t="n"/>
      <c r="G38" s="21" t="n"/>
      <c r="H38" s="20" t="n"/>
      <c r="I38" s="22" t="n"/>
      <c r="J38" s="18">
        <f>IF($A38="","",IF($H38="","",IFERROR(VLOOKUP($H38,Assumptions!$N$3:$P$8,2,FALSE),"")))</f>
        <v/>
      </c>
      <c r="K38" s="23" t="n"/>
      <c r="L38" s="22" t="n"/>
      <c r="M38" s="27">
        <f>IF($A38="","",IF($F38="","",IFERROR(VLOOKUP($F38,Assumptions!$I$3:$J$6,2,FALSE),"")))</f>
        <v/>
      </c>
      <c r="N38" s="27">
        <f>IF($A38="","",IF($H38="","",IFERROR(VLOOKUP($H38,Assumptions!$N$3:$P$8,3,FALSE),"")))</f>
        <v/>
      </c>
      <c r="O38" s="41" t="n"/>
      <c r="P38" s="27">
        <f>IF(OR($A38="",$O38=""),"",Assumptions!$B$5)</f>
        <v/>
      </c>
      <c r="Q38" s="23" t="n"/>
      <c r="R38" s="21" t="n"/>
      <c r="S38" s="27">
        <f>IF(OR($A38="",$L38="",$M38=""),"",IFERROR($L38*$M38,""))</f>
        <v/>
      </c>
      <c r="T38" s="27">
        <f>IF($A38="","",IF($H38="",0,IF(OR($I38="",$N38=""),"",IFERROR($I38*$N38,""))))</f>
        <v/>
      </c>
      <c r="U38" s="27">
        <f>IF($A38="","",IF($O38="",0,IFERROR($O38*$P38,"")))</f>
        <v/>
      </c>
      <c r="V38" s="27">
        <f>IF(OR($A38="",$K38="",$L38="",$M38=""),"",IF(AND($H38&lt;&gt;"",OR($I38="",$N38="")),"",IF(AND($O38&lt;&gt;"",$P38=""),"",SUM($Q38,$S38:$U38))))</f>
        <v/>
      </c>
      <c r="W38" s="27">
        <f>IF(OR($A38="",$K38="",$V38=""),"",$K38-$V38)</f>
        <v/>
      </c>
      <c r="X38" s="43">
        <f>IF(OR($A38="",$K38="",$W38=""),"",IFERROR($W38/$K38,""))</f>
        <v/>
      </c>
      <c r="Y38" s="18">
        <f>IF($A38="","",IF($R38="Canceled","Excluded: canceled",IF(OR($B38="",$C38="",$D38="",$E38="",$F38="",$G38="",$K38="",$L38="",$R38=""),"Review missing input",IF($R38&lt;&gt;"Completed","Review status",IF($K38=0,"Review zero revenue",IF(OR(AND($H38&lt;&gt;"",OR($I38="",$N38="")),AND($H38="",$I38&lt;&gt;"")),"Review product input",IF(IFERROR(VLOOKUP($E38,Assumptions!$D$3:$E$7,2,FALSE),"")="","Review target",IF($X38&lt;IFERROR(VLOOKUP($E38,Assumptions!$D$3:$E$7,2,FALSE),0),"Below target","OK"))))))))</f>
        <v/>
      </c>
    </row>
    <row r="39">
      <c r="A39" s="40" t="n"/>
      <c r="B39" s="20" t="n"/>
      <c r="C39" s="20" t="n"/>
      <c r="D39" s="21" t="n"/>
      <c r="E39" s="21" t="n"/>
      <c r="F39" s="21" t="n"/>
      <c r="G39" s="21" t="n"/>
      <c r="H39" s="20" t="n"/>
      <c r="I39" s="22" t="n"/>
      <c r="J39" s="13">
        <f>IF($A39="","",IF($H39="","",IFERROR(VLOOKUP($H39,Assumptions!$N$3:$P$8,2,FALSE),"")))</f>
        <v/>
      </c>
      <c r="K39" s="23" t="n"/>
      <c r="L39" s="22" t="n"/>
      <c r="M39" s="24">
        <f>IF($A39="","",IF($F39="","",IFERROR(VLOOKUP($F39,Assumptions!$I$3:$J$6,2,FALSE),"")))</f>
        <v/>
      </c>
      <c r="N39" s="24">
        <f>IF($A39="","",IF($H39="","",IFERROR(VLOOKUP($H39,Assumptions!$N$3:$P$8,3,FALSE),"")))</f>
        <v/>
      </c>
      <c r="O39" s="41" t="n"/>
      <c r="P39" s="24">
        <f>IF(OR($A39="",$O39=""),"",Assumptions!$B$5)</f>
        <v/>
      </c>
      <c r="Q39" s="23" t="n"/>
      <c r="R39" s="21" t="n"/>
      <c r="S39" s="24">
        <f>IF(OR($A39="",$L39="",$M39=""),"",IFERROR($L39*$M39,""))</f>
        <v/>
      </c>
      <c r="T39" s="24">
        <f>IF($A39="","",IF($H39="",0,IF(OR($I39="",$N39=""),"",IFERROR($I39*$N39,""))))</f>
        <v/>
      </c>
      <c r="U39" s="24">
        <f>IF($A39="","",IF($O39="",0,IFERROR($O39*$P39,"")))</f>
        <v/>
      </c>
      <c r="V39" s="24">
        <f>IF(OR($A39="",$K39="",$L39="",$M39=""),"",IF(AND($H39&lt;&gt;"",OR($I39="",$N39="")),"",IF(AND($O39&lt;&gt;"",$P39=""),"",SUM($Q39,$S39:$U39))))</f>
        <v/>
      </c>
      <c r="W39" s="24">
        <f>IF(OR($A39="",$K39="",$V39=""),"",$K39-$V39)</f>
        <v/>
      </c>
      <c r="X39" s="42">
        <f>IF(OR($A39="",$K39="",$W39=""),"",IFERROR($W39/$K39,""))</f>
        <v/>
      </c>
      <c r="Y39" s="13">
        <f>IF($A39="","",IF($R39="Canceled","Excluded: canceled",IF(OR($B39="",$C39="",$D39="",$E39="",$F39="",$G39="",$K39="",$L39="",$R39=""),"Review missing input",IF($R39&lt;&gt;"Completed","Review status",IF($K39=0,"Review zero revenue",IF(OR(AND($H39&lt;&gt;"",OR($I39="",$N39="")),AND($H39="",$I39&lt;&gt;"")),"Review product input",IF(IFERROR(VLOOKUP($E39,Assumptions!$D$3:$E$7,2,FALSE),"")="","Review target",IF($X39&lt;IFERROR(VLOOKUP($E39,Assumptions!$D$3:$E$7,2,FALSE),0),"Below target","OK"))))))))</f>
        <v/>
      </c>
    </row>
    <row r="40">
      <c r="A40" s="40" t="n"/>
      <c r="B40" s="20" t="n"/>
      <c r="C40" s="20" t="n"/>
      <c r="D40" s="21" t="n"/>
      <c r="E40" s="21" t="n"/>
      <c r="F40" s="21" t="n"/>
      <c r="G40" s="21" t="n"/>
      <c r="H40" s="20" t="n"/>
      <c r="I40" s="22" t="n"/>
      <c r="J40" s="18">
        <f>IF($A40="","",IF($H40="","",IFERROR(VLOOKUP($H40,Assumptions!$N$3:$P$8,2,FALSE),"")))</f>
        <v/>
      </c>
      <c r="K40" s="23" t="n"/>
      <c r="L40" s="22" t="n"/>
      <c r="M40" s="27">
        <f>IF($A40="","",IF($F40="","",IFERROR(VLOOKUP($F40,Assumptions!$I$3:$J$6,2,FALSE),"")))</f>
        <v/>
      </c>
      <c r="N40" s="27">
        <f>IF($A40="","",IF($H40="","",IFERROR(VLOOKUP($H40,Assumptions!$N$3:$P$8,3,FALSE),"")))</f>
        <v/>
      </c>
      <c r="O40" s="41" t="n"/>
      <c r="P40" s="27">
        <f>IF(OR($A40="",$O40=""),"",Assumptions!$B$5)</f>
        <v/>
      </c>
      <c r="Q40" s="23" t="n"/>
      <c r="R40" s="21" t="n"/>
      <c r="S40" s="27">
        <f>IF(OR($A40="",$L40="",$M40=""),"",IFERROR($L40*$M40,""))</f>
        <v/>
      </c>
      <c r="T40" s="27">
        <f>IF($A40="","",IF($H40="",0,IF(OR($I40="",$N40=""),"",IFERROR($I40*$N40,""))))</f>
        <v/>
      </c>
      <c r="U40" s="27">
        <f>IF($A40="","",IF($O40="",0,IFERROR($O40*$P40,"")))</f>
        <v/>
      </c>
      <c r="V40" s="27">
        <f>IF(OR($A40="",$K40="",$L40="",$M40=""),"",IF(AND($H40&lt;&gt;"",OR($I40="",$N40="")),"",IF(AND($O40&lt;&gt;"",$P40=""),"",SUM($Q40,$S40:$U40))))</f>
        <v/>
      </c>
      <c r="W40" s="27">
        <f>IF(OR($A40="",$K40="",$V40=""),"",$K40-$V40)</f>
        <v/>
      </c>
      <c r="X40" s="43">
        <f>IF(OR($A40="",$K40="",$W40=""),"",IFERROR($W40/$K40,""))</f>
        <v/>
      </c>
      <c r="Y40" s="18">
        <f>IF($A40="","",IF($R40="Canceled","Excluded: canceled",IF(OR($B40="",$C40="",$D40="",$E40="",$F40="",$G40="",$K40="",$L40="",$R40=""),"Review missing input",IF($R40&lt;&gt;"Completed","Review status",IF($K40=0,"Review zero revenue",IF(OR(AND($H40&lt;&gt;"",OR($I40="",$N40="")),AND($H40="",$I40&lt;&gt;"")),"Review product input",IF(IFERROR(VLOOKUP($E40,Assumptions!$D$3:$E$7,2,FALSE),"")="","Review target",IF($X40&lt;IFERROR(VLOOKUP($E40,Assumptions!$D$3:$E$7,2,FALSE),0),"Below target","OK"))))))))</f>
        <v/>
      </c>
    </row>
    <row r="41">
      <c r="A41" s="40" t="n"/>
      <c r="B41" s="20" t="n"/>
      <c r="C41" s="20" t="n"/>
      <c r="D41" s="21" t="n"/>
      <c r="E41" s="21" t="n"/>
      <c r="F41" s="21" t="n"/>
      <c r="G41" s="21" t="n"/>
      <c r="H41" s="20" t="n"/>
      <c r="I41" s="22" t="n"/>
      <c r="J41" s="13">
        <f>IF($A41="","",IF($H41="","",IFERROR(VLOOKUP($H41,Assumptions!$N$3:$P$8,2,FALSE),"")))</f>
        <v/>
      </c>
      <c r="K41" s="23" t="n"/>
      <c r="L41" s="22" t="n"/>
      <c r="M41" s="24">
        <f>IF($A41="","",IF($F41="","",IFERROR(VLOOKUP($F41,Assumptions!$I$3:$J$6,2,FALSE),"")))</f>
        <v/>
      </c>
      <c r="N41" s="24">
        <f>IF($A41="","",IF($H41="","",IFERROR(VLOOKUP($H41,Assumptions!$N$3:$P$8,3,FALSE),"")))</f>
        <v/>
      </c>
      <c r="O41" s="41" t="n"/>
      <c r="P41" s="24">
        <f>IF(OR($A41="",$O41=""),"",Assumptions!$B$5)</f>
        <v/>
      </c>
      <c r="Q41" s="23" t="n"/>
      <c r="R41" s="21" t="n"/>
      <c r="S41" s="24">
        <f>IF(OR($A41="",$L41="",$M41=""),"",IFERROR($L41*$M41,""))</f>
        <v/>
      </c>
      <c r="T41" s="24">
        <f>IF($A41="","",IF($H41="",0,IF(OR($I41="",$N41=""),"",IFERROR($I41*$N41,""))))</f>
        <v/>
      </c>
      <c r="U41" s="24">
        <f>IF($A41="","",IF($O41="",0,IFERROR($O41*$P41,"")))</f>
        <v/>
      </c>
      <c r="V41" s="24">
        <f>IF(OR($A41="",$K41="",$L41="",$M41=""),"",IF(AND($H41&lt;&gt;"",OR($I41="",$N41="")),"",IF(AND($O41&lt;&gt;"",$P41=""),"",SUM($Q41,$S41:$U41))))</f>
        <v/>
      </c>
      <c r="W41" s="24">
        <f>IF(OR($A41="",$K41="",$V41=""),"",$K41-$V41)</f>
        <v/>
      </c>
      <c r="X41" s="42">
        <f>IF(OR($A41="",$K41="",$W41=""),"",IFERROR($W41/$K41,""))</f>
        <v/>
      </c>
      <c r="Y41" s="13">
        <f>IF($A41="","",IF($R41="Canceled","Excluded: canceled",IF(OR($B41="",$C41="",$D41="",$E41="",$F41="",$G41="",$K41="",$L41="",$R41=""),"Review missing input",IF($R41&lt;&gt;"Completed","Review status",IF($K41=0,"Review zero revenue",IF(OR(AND($H41&lt;&gt;"",OR($I41="",$N41="")),AND($H41="",$I41&lt;&gt;"")),"Review product input",IF(IFERROR(VLOOKUP($E41,Assumptions!$D$3:$E$7,2,FALSE),"")="","Review target",IF($X41&lt;IFERROR(VLOOKUP($E41,Assumptions!$D$3:$E$7,2,FALSE),0),"Below target","OK"))))))))</f>
        <v/>
      </c>
    </row>
    <row r="42">
      <c r="A42" s="40" t="n"/>
      <c r="B42" s="20" t="n"/>
      <c r="C42" s="20" t="n"/>
      <c r="D42" s="21" t="n"/>
      <c r="E42" s="21" t="n"/>
      <c r="F42" s="21" t="n"/>
      <c r="G42" s="21" t="n"/>
      <c r="H42" s="20" t="n"/>
      <c r="I42" s="22" t="n"/>
      <c r="J42" s="18">
        <f>IF($A42="","",IF($H42="","",IFERROR(VLOOKUP($H42,Assumptions!$N$3:$P$8,2,FALSE),"")))</f>
        <v/>
      </c>
      <c r="K42" s="23" t="n"/>
      <c r="L42" s="22" t="n"/>
      <c r="M42" s="27">
        <f>IF($A42="","",IF($F42="","",IFERROR(VLOOKUP($F42,Assumptions!$I$3:$J$6,2,FALSE),"")))</f>
        <v/>
      </c>
      <c r="N42" s="27">
        <f>IF($A42="","",IF($H42="","",IFERROR(VLOOKUP($H42,Assumptions!$N$3:$P$8,3,FALSE),"")))</f>
        <v/>
      </c>
      <c r="O42" s="41" t="n"/>
      <c r="P42" s="27">
        <f>IF(OR($A42="",$O42=""),"",Assumptions!$B$5)</f>
        <v/>
      </c>
      <c r="Q42" s="23" t="n"/>
      <c r="R42" s="21" t="n"/>
      <c r="S42" s="27">
        <f>IF(OR($A42="",$L42="",$M42=""),"",IFERROR($L42*$M42,""))</f>
        <v/>
      </c>
      <c r="T42" s="27">
        <f>IF($A42="","",IF($H42="",0,IF(OR($I42="",$N42=""),"",IFERROR($I42*$N42,""))))</f>
        <v/>
      </c>
      <c r="U42" s="27">
        <f>IF($A42="","",IF($O42="",0,IFERROR($O42*$P42,"")))</f>
        <v/>
      </c>
      <c r="V42" s="27">
        <f>IF(OR($A42="",$K42="",$L42="",$M42=""),"",IF(AND($H42&lt;&gt;"",OR($I42="",$N42="")),"",IF(AND($O42&lt;&gt;"",$P42=""),"",SUM($Q42,$S42:$U42))))</f>
        <v/>
      </c>
      <c r="W42" s="27">
        <f>IF(OR($A42="",$K42="",$V42=""),"",$K42-$V42)</f>
        <v/>
      </c>
      <c r="X42" s="43">
        <f>IF(OR($A42="",$K42="",$W42=""),"",IFERROR($W42/$K42,""))</f>
        <v/>
      </c>
      <c r="Y42" s="18">
        <f>IF($A42="","",IF($R42="Canceled","Excluded: canceled",IF(OR($B42="",$C42="",$D42="",$E42="",$F42="",$G42="",$K42="",$L42="",$R42=""),"Review missing input",IF($R42&lt;&gt;"Completed","Review status",IF($K42=0,"Review zero revenue",IF(OR(AND($H42&lt;&gt;"",OR($I42="",$N42="")),AND($H42="",$I42&lt;&gt;"")),"Review product input",IF(IFERROR(VLOOKUP($E42,Assumptions!$D$3:$E$7,2,FALSE),"")="","Review target",IF($X42&lt;IFERROR(VLOOKUP($E42,Assumptions!$D$3:$E$7,2,FALSE),0),"Below target","OK"))))))))</f>
        <v/>
      </c>
    </row>
    <row r="43">
      <c r="A43" s="40" t="n"/>
      <c r="B43" s="20" t="n"/>
      <c r="C43" s="20" t="n"/>
      <c r="D43" s="21" t="n"/>
      <c r="E43" s="21" t="n"/>
      <c r="F43" s="21" t="n"/>
      <c r="G43" s="21" t="n"/>
      <c r="H43" s="20" t="n"/>
      <c r="I43" s="22" t="n"/>
      <c r="J43" s="13">
        <f>IF($A43="","",IF($H43="","",IFERROR(VLOOKUP($H43,Assumptions!$N$3:$P$8,2,FALSE),"")))</f>
        <v/>
      </c>
      <c r="K43" s="23" t="n"/>
      <c r="L43" s="22" t="n"/>
      <c r="M43" s="24">
        <f>IF($A43="","",IF($F43="","",IFERROR(VLOOKUP($F43,Assumptions!$I$3:$J$6,2,FALSE),"")))</f>
        <v/>
      </c>
      <c r="N43" s="24">
        <f>IF($A43="","",IF($H43="","",IFERROR(VLOOKUP($H43,Assumptions!$N$3:$P$8,3,FALSE),"")))</f>
        <v/>
      </c>
      <c r="O43" s="41" t="n"/>
      <c r="P43" s="24">
        <f>IF(OR($A43="",$O43=""),"",Assumptions!$B$5)</f>
        <v/>
      </c>
      <c r="Q43" s="23" t="n"/>
      <c r="R43" s="21" t="n"/>
      <c r="S43" s="24">
        <f>IF(OR($A43="",$L43="",$M43=""),"",IFERROR($L43*$M43,""))</f>
        <v/>
      </c>
      <c r="T43" s="24">
        <f>IF($A43="","",IF($H43="",0,IF(OR($I43="",$N43=""),"",IFERROR($I43*$N43,""))))</f>
        <v/>
      </c>
      <c r="U43" s="24">
        <f>IF($A43="","",IF($O43="",0,IFERROR($O43*$P43,"")))</f>
        <v/>
      </c>
      <c r="V43" s="24">
        <f>IF(OR($A43="",$K43="",$L43="",$M43=""),"",IF(AND($H43&lt;&gt;"",OR($I43="",$N43="")),"",IF(AND($O43&lt;&gt;"",$P43=""),"",SUM($Q43,$S43:$U43))))</f>
        <v/>
      </c>
      <c r="W43" s="24">
        <f>IF(OR($A43="",$K43="",$V43=""),"",$K43-$V43)</f>
        <v/>
      </c>
      <c r="X43" s="42">
        <f>IF(OR($A43="",$K43="",$W43=""),"",IFERROR($W43/$K43,""))</f>
        <v/>
      </c>
      <c r="Y43" s="13">
        <f>IF($A43="","",IF($R43="Canceled","Excluded: canceled",IF(OR($B43="",$C43="",$D43="",$E43="",$F43="",$G43="",$K43="",$L43="",$R43=""),"Review missing input",IF($R43&lt;&gt;"Completed","Review status",IF($K43=0,"Review zero revenue",IF(OR(AND($H43&lt;&gt;"",OR($I43="",$N43="")),AND($H43="",$I43&lt;&gt;"")),"Review product input",IF(IFERROR(VLOOKUP($E43,Assumptions!$D$3:$E$7,2,FALSE),"")="","Review target",IF($X43&lt;IFERROR(VLOOKUP($E43,Assumptions!$D$3:$E$7,2,FALSE),0),"Below target","OK"))))))))</f>
        <v/>
      </c>
    </row>
    <row r="44">
      <c r="A44" s="40" t="n"/>
      <c r="B44" s="20" t="n"/>
      <c r="C44" s="20" t="n"/>
      <c r="D44" s="21" t="n"/>
      <c r="E44" s="21" t="n"/>
      <c r="F44" s="21" t="n"/>
      <c r="G44" s="21" t="n"/>
      <c r="H44" s="20" t="n"/>
      <c r="I44" s="22" t="n"/>
      <c r="J44" s="18">
        <f>IF($A44="","",IF($H44="","",IFERROR(VLOOKUP($H44,Assumptions!$N$3:$P$8,2,FALSE),"")))</f>
        <v/>
      </c>
      <c r="K44" s="23" t="n"/>
      <c r="L44" s="22" t="n"/>
      <c r="M44" s="27">
        <f>IF($A44="","",IF($F44="","",IFERROR(VLOOKUP($F44,Assumptions!$I$3:$J$6,2,FALSE),"")))</f>
        <v/>
      </c>
      <c r="N44" s="27">
        <f>IF($A44="","",IF($H44="","",IFERROR(VLOOKUP($H44,Assumptions!$N$3:$P$8,3,FALSE),"")))</f>
        <v/>
      </c>
      <c r="O44" s="41" t="n"/>
      <c r="P44" s="27">
        <f>IF(OR($A44="",$O44=""),"",Assumptions!$B$5)</f>
        <v/>
      </c>
      <c r="Q44" s="23" t="n"/>
      <c r="R44" s="21" t="n"/>
      <c r="S44" s="27">
        <f>IF(OR($A44="",$L44="",$M44=""),"",IFERROR($L44*$M44,""))</f>
        <v/>
      </c>
      <c r="T44" s="27">
        <f>IF($A44="","",IF($H44="",0,IF(OR($I44="",$N44=""),"",IFERROR($I44*$N44,""))))</f>
        <v/>
      </c>
      <c r="U44" s="27">
        <f>IF($A44="","",IF($O44="",0,IFERROR($O44*$P44,"")))</f>
        <v/>
      </c>
      <c r="V44" s="27">
        <f>IF(OR($A44="",$K44="",$L44="",$M44=""),"",IF(AND($H44&lt;&gt;"",OR($I44="",$N44="")),"",IF(AND($O44&lt;&gt;"",$P44=""),"",SUM($Q44,$S44:$U44))))</f>
        <v/>
      </c>
      <c r="W44" s="27">
        <f>IF(OR($A44="",$K44="",$V44=""),"",$K44-$V44)</f>
        <v/>
      </c>
      <c r="X44" s="43">
        <f>IF(OR($A44="",$K44="",$W44=""),"",IFERROR($W44/$K44,""))</f>
        <v/>
      </c>
      <c r="Y44" s="18">
        <f>IF($A44="","",IF($R44="Canceled","Excluded: canceled",IF(OR($B44="",$C44="",$D44="",$E44="",$F44="",$G44="",$K44="",$L44="",$R44=""),"Review missing input",IF($R44&lt;&gt;"Completed","Review status",IF($K44=0,"Review zero revenue",IF(OR(AND($H44&lt;&gt;"",OR($I44="",$N44="")),AND($H44="",$I44&lt;&gt;"")),"Review product input",IF(IFERROR(VLOOKUP($E44,Assumptions!$D$3:$E$7,2,FALSE),"")="","Review target",IF($X44&lt;IFERROR(VLOOKUP($E44,Assumptions!$D$3:$E$7,2,FALSE),0),"Below target","OK"))))))))</f>
        <v/>
      </c>
    </row>
    <row r="45">
      <c r="A45" s="40" t="n"/>
      <c r="B45" s="20" t="n"/>
      <c r="C45" s="20" t="n"/>
      <c r="D45" s="21" t="n"/>
      <c r="E45" s="21" t="n"/>
      <c r="F45" s="21" t="n"/>
      <c r="G45" s="21" t="n"/>
      <c r="H45" s="20" t="n"/>
      <c r="I45" s="22" t="n"/>
      <c r="J45" s="13">
        <f>IF($A45="","",IF($H45="","",IFERROR(VLOOKUP($H45,Assumptions!$N$3:$P$8,2,FALSE),"")))</f>
        <v/>
      </c>
      <c r="K45" s="23" t="n"/>
      <c r="L45" s="22" t="n"/>
      <c r="M45" s="24">
        <f>IF($A45="","",IF($F45="","",IFERROR(VLOOKUP($F45,Assumptions!$I$3:$J$6,2,FALSE),"")))</f>
        <v/>
      </c>
      <c r="N45" s="24">
        <f>IF($A45="","",IF($H45="","",IFERROR(VLOOKUP($H45,Assumptions!$N$3:$P$8,3,FALSE),"")))</f>
        <v/>
      </c>
      <c r="O45" s="41" t="n"/>
      <c r="P45" s="24">
        <f>IF(OR($A45="",$O45=""),"",Assumptions!$B$5)</f>
        <v/>
      </c>
      <c r="Q45" s="23" t="n"/>
      <c r="R45" s="21" t="n"/>
      <c r="S45" s="24">
        <f>IF(OR($A45="",$L45="",$M45=""),"",IFERROR($L45*$M45,""))</f>
        <v/>
      </c>
      <c r="T45" s="24">
        <f>IF($A45="","",IF($H45="",0,IF(OR($I45="",$N45=""),"",IFERROR($I45*$N45,""))))</f>
        <v/>
      </c>
      <c r="U45" s="24">
        <f>IF($A45="","",IF($O45="",0,IFERROR($O45*$P45,"")))</f>
        <v/>
      </c>
      <c r="V45" s="24">
        <f>IF(OR($A45="",$K45="",$L45="",$M45=""),"",IF(AND($H45&lt;&gt;"",OR($I45="",$N45="")),"",IF(AND($O45&lt;&gt;"",$P45=""),"",SUM($Q45,$S45:$U45))))</f>
        <v/>
      </c>
      <c r="W45" s="24">
        <f>IF(OR($A45="",$K45="",$V45=""),"",$K45-$V45)</f>
        <v/>
      </c>
      <c r="X45" s="42">
        <f>IF(OR($A45="",$K45="",$W45=""),"",IFERROR($W45/$K45,""))</f>
        <v/>
      </c>
      <c r="Y45" s="13">
        <f>IF($A45="","",IF($R45="Canceled","Excluded: canceled",IF(OR($B45="",$C45="",$D45="",$E45="",$F45="",$G45="",$K45="",$L45="",$R45=""),"Review missing input",IF($R45&lt;&gt;"Completed","Review status",IF($K45=0,"Review zero revenue",IF(OR(AND($H45&lt;&gt;"",OR($I45="",$N45="")),AND($H45="",$I45&lt;&gt;"")),"Review product input",IF(IFERROR(VLOOKUP($E45,Assumptions!$D$3:$E$7,2,FALSE),"")="","Review target",IF($X45&lt;IFERROR(VLOOKUP($E45,Assumptions!$D$3:$E$7,2,FALSE),0),"Below target","OK"))))))))</f>
        <v/>
      </c>
    </row>
    <row r="46">
      <c r="A46" s="40" t="n"/>
      <c r="B46" s="20" t="n"/>
      <c r="C46" s="20" t="n"/>
      <c r="D46" s="21" t="n"/>
      <c r="E46" s="21" t="n"/>
      <c r="F46" s="21" t="n"/>
      <c r="G46" s="21" t="n"/>
      <c r="H46" s="20" t="n"/>
      <c r="I46" s="22" t="n"/>
      <c r="J46" s="18">
        <f>IF($A46="","",IF($H46="","",IFERROR(VLOOKUP($H46,Assumptions!$N$3:$P$8,2,FALSE),"")))</f>
        <v/>
      </c>
      <c r="K46" s="23" t="n"/>
      <c r="L46" s="22" t="n"/>
      <c r="M46" s="27">
        <f>IF($A46="","",IF($F46="","",IFERROR(VLOOKUP($F46,Assumptions!$I$3:$J$6,2,FALSE),"")))</f>
        <v/>
      </c>
      <c r="N46" s="27">
        <f>IF($A46="","",IF($H46="","",IFERROR(VLOOKUP($H46,Assumptions!$N$3:$P$8,3,FALSE),"")))</f>
        <v/>
      </c>
      <c r="O46" s="41" t="n"/>
      <c r="P46" s="27">
        <f>IF(OR($A46="",$O46=""),"",Assumptions!$B$5)</f>
        <v/>
      </c>
      <c r="Q46" s="23" t="n"/>
      <c r="R46" s="21" t="n"/>
      <c r="S46" s="27">
        <f>IF(OR($A46="",$L46="",$M46=""),"",IFERROR($L46*$M46,""))</f>
        <v/>
      </c>
      <c r="T46" s="27">
        <f>IF($A46="","",IF($H46="",0,IF(OR($I46="",$N46=""),"",IFERROR($I46*$N46,""))))</f>
        <v/>
      </c>
      <c r="U46" s="27">
        <f>IF($A46="","",IF($O46="",0,IFERROR($O46*$P46,"")))</f>
        <v/>
      </c>
      <c r="V46" s="27">
        <f>IF(OR($A46="",$K46="",$L46="",$M46=""),"",IF(AND($H46&lt;&gt;"",OR($I46="",$N46="")),"",IF(AND($O46&lt;&gt;"",$P46=""),"",SUM($Q46,$S46:$U46))))</f>
        <v/>
      </c>
      <c r="W46" s="27">
        <f>IF(OR($A46="",$K46="",$V46=""),"",$K46-$V46)</f>
        <v/>
      </c>
      <c r="X46" s="43">
        <f>IF(OR($A46="",$K46="",$W46=""),"",IFERROR($W46/$K46,""))</f>
        <v/>
      </c>
      <c r="Y46" s="18">
        <f>IF($A46="","",IF($R46="Canceled","Excluded: canceled",IF(OR($B46="",$C46="",$D46="",$E46="",$F46="",$G46="",$K46="",$L46="",$R46=""),"Review missing input",IF($R46&lt;&gt;"Completed","Review status",IF($K46=0,"Review zero revenue",IF(OR(AND($H46&lt;&gt;"",OR($I46="",$N46="")),AND($H46="",$I46&lt;&gt;"")),"Review product input",IF(IFERROR(VLOOKUP($E46,Assumptions!$D$3:$E$7,2,FALSE),"")="","Review target",IF($X46&lt;IFERROR(VLOOKUP($E46,Assumptions!$D$3:$E$7,2,FALSE),0),"Below target","OK"))))))))</f>
        <v/>
      </c>
    </row>
    <row r="47">
      <c r="A47" s="40" t="n"/>
      <c r="B47" s="20" t="n"/>
      <c r="C47" s="20" t="n"/>
      <c r="D47" s="21" t="n"/>
      <c r="E47" s="21" t="n"/>
      <c r="F47" s="21" t="n"/>
      <c r="G47" s="21" t="n"/>
      <c r="H47" s="20" t="n"/>
      <c r="I47" s="22" t="n"/>
      <c r="J47" s="13">
        <f>IF($A47="","",IF($H47="","",IFERROR(VLOOKUP($H47,Assumptions!$N$3:$P$8,2,FALSE),"")))</f>
        <v/>
      </c>
      <c r="K47" s="23" t="n"/>
      <c r="L47" s="22" t="n"/>
      <c r="M47" s="24">
        <f>IF($A47="","",IF($F47="","",IFERROR(VLOOKUP($F47,Assumptions!$I$3:$J$6,2,FALSE),"")))</f>
        <v/>
      </c>
      <c r="N47" s="24">
        <f>IF($A47="","",IF($H47="","",IFERROR(VLOOKUP($H47,Assumptions!$N$3:$P$8,3,FALSE),"")))</f>
        <v/>
      </c>
      <c r="O47" s="41" t="n"/>
      <c r="P47" s="24">
        <f>IF(OR($A47="",$O47=""),"",Assumptions!$B$5)</f>
        <v/>
      </c>
      <c r="Q47" s="23" t="n"/>
      <c r="R47" s="21" t="n"/>
      <c r="S47" s="24">
        <f>IF(OR($A47="",$L47="",$M47=""),"",IFERROR($L47*$M47,""))</f>
        <v/>
      </c>
      <c r="T47" s="24">
        <f>IF($A47="","",IF($H47="",0,IF(OR($I47="",$N47=""),"",IFERROR($I47*$N47,""))))</f>
        <v/>
      </c>
      <c r="U47" s="24">
        <f>IF($A47="","",IF($O47="",0,IFERROR($O47*$P47,"")))</f>
        <v/>
      </c>
      <c r="V47" s="24">
        <f>IF(OR($A47="",$K47="",$L47="",$M47=""),"",IF(AND($H47&lt;&gt;"",OR($I47="",$N47="")),"",IF(AND($O47&lt;&gt;"",$P47=""),"",SUM($Q47,$S47:$U47))))</f>
        <v/>
      </c>
      <c r="W47" s="24">
        <f>IF(OR($A47="",$K47="",$V47=""),"",$K47-$V47)</f>
        <v/>
      </c>
      <c r="X47" s="42">
        <f>IF(OR($A47="",$K47="",$W47=""),"",IFERROR($W47/$K47,""))</f>
        <v/>
      </c>
      <c r="Y47" s="13">
        <f>IF($A47="","",IF($R47="Canceled","Excluded: canceled",IF(OR($B47="",$C47="",$D47="",$E47="",$F47="",$G47="",$K47="",$L47="",$R47=""),"Review missing input",IF($R47&lt;&gt;"Completed","Review status",IF($K47=0,"Review zero revenue",IF(OR(AND($H47&lt;&gt;"",OR($I47="",$N47="")),AND($H47="",$I47&lt;&gt;"")),"Review product input",IF(IFERROR(VLOOKUP($E47,Assumptions!$D$3:$E$7,2,FALSE),"")="","Review target",IF($X47&lt;IFERROR(VLOOKUP($E47,Assumptions!$D$3:$E$7,2,FALSE),0),"Below target","OK"))))))))</f>
        <v/>
      </c>
    </row>
    <row r="48">
      <c r="A48" s="40" t="n"/>
      <c r="B48" s="20" t="n"/>
      <c r="C48" s="20" t="n"/>
      <c r="D48" s="21" t="n"/>
      <c r="E48" s="21" t="n"/>
      <c r="F48" s="21" t="n"/>
      <c r="G48" s="21" t="n"/>
      <c r="H48" s="20" t="n"/>
      <c r="I48" s="22" t="n"/>
      <c r="J48" s="18">
        <f>IF($A48="","",IF($H48="","",IFERROR(VLOOKUP($H48,Assumptions!$N$3:$P$8,2,FALSE),"")))</f>
        <v/>
      </c>
      <c r="K48" s="23" t="n"/>
      <c r="L48" s="22" t="n"/>
      <c r="M48" s="27">
        <f>IF($A48="","",IF($F48="","",IFERROR(VLOOKUP($F48,Assumptions!$I$3:$J$6,2,FALSE),"")))</f>
        <v/>
      </c>
      <c r="N48" s="27">
        <f>IF($A48="","",IF($H48="","",IFERROR(VLOOKUP($H48,Assumptions!$N$3:$P$8,3,FALSE),"")))</f>
        <v/>
      </c>
      <c r="O48" s="41" t="n"/>
      <c r="P48" s="27">
        <f>IF(OR($A48="",$O48=""),"",Assumptions!$B$5)</f>
        <v/>
      </c>
      <c r="Q48" s="23" t="n"/>
      <c r="R48" s="21" t="n"/>
      <c r="S48" s="27">
        <f>IF(OR($A48="",$L48="",$M48=""),"",IFERROR($L48*$M48,""))</f>
        <v/>
      </c>
      <c r="T48" s="27">
        <f>IF($A48="","",IF($H48="",0,IF(OR($I48="",$N48=""),"",IFERROR($I48*$N48,""))))</f>
        <v/>
      </c>
      <c r="U48" s="27">
        <f>IF($A48="","",IF($O48="",0,IFERROR($O48*$P48,"")))</f>
        <v/>
      </c>
      <c r="V48" s="27">
        <f>IF(OR($A48="",$K48="",$L48="",$M48=""),"",IF(AND($H48&lt;&gt;"",OR($I48="",$N48="")),"",IF(AND($O48&lt;&gt;"",$P48=""),"",SUM($Q48,$S48:$U48))))</f>
        <v/>
      </c>
      <c r="W48" s="27">
        <f>IF(OR($A48="",$K48="",$V48=""),"",$K48-$V48)</f>
        <v/>
      </c>
      <c r="X48" s="43">
        <f>IF(OR($A48="",$K48="",$W48=""),"",IFERROR($W48/$K48,""))</f>
        <v/>
      </c>
      <c r="Y48" s="18">
        <f>IF($A48="","",IF($R48="Canceled","Excluded: canceled",IF(OR($B48="",$C48="",$D48="",$E48="",$F48="",$G48="",$K48="",$L48="",$R48=""),"Review missing input",IF($R48&lt;&gt;"Completed","Review status",IF($K48=0,"Review zero revenue",IF(OR(AND($H48&lt;&gt;"",OR($I48="",$N48="")),AND($H48="",$I48&lt;&gt;"")),"Review product input",IF(IFERROR(VLOOKUP($E48,Assumptions!$D$3:$E$7,2,FALSE),"")="","Review target",IF($X48&lt;IFERROR(VLOOKUP($E48,Assumptions!$D$3:$E$7,2,FALSE),0),"Below target","OK"))))))))</f>
        <v/>
      </c>
    </row>
    <row r="49">
      <c r="A49" s="40" t="n"/>
      <c r="B49" s="20" t="n"/>
      <c r="C49" s="20" t="n"/>
      <c r="D49" s="21" t="n"/>
      <c r="E49" s="21" t="n"/>
      <c r="F49" s="21" t="n"/>
      <c r="G49" s="21" t="n"/>
      <c r="H49" s="20" t="n"/>
      <c r="I49" s="22" t="n"/>
      <c r="J49" s="13">
        <f>IF($A49="","",IF($H49="","",IFERROR(VLOOKUP($H49,Assumptions!$N$3:$P$8,2,FALSE),"")))</f>
        <v/>
      </c>
      <c r="K49" s="23" t="n"/>
      <c r="L49" s="22" t="n"/>
      <c r="M49" s="24">
        <f>IF($A49="","",IF($F49="","",IFERROR(VLOOKUP($F49,Assumptions!$I$3:$J$6,2,FALSE),"")))</f>
        <v/>
      </c>
      <c r="N49" s="24">
        <f>IF($A49="","",IF($H49="","",IFERROR(VLOOKUP($H49,Assumptions!$N$3:$P$8,3,FALSE),"")))</f>
        <v/>
      </c>
      <c r="O49" s="41" t="n"/>
      <c r="P49" s="24">
        <f>IF(OR($A49="",$O49=""),"",Assumptions!$B$5)</f>
        <v/>
      </c>
      <c r="Q49" s="23" t="n"/>
      <c r="R49" s="21" t="n"/>
      <c r="S49" s="24">
        <f>IF(OR($A49="",$L49="",$M49=""),"",IFERROR($L49*$M49,""))</f>
        <v/>
      </c>
      <c r="T49" s="24">
        <f>IF($A49="","",IF($H49="",0,IF(OR($I49="",$N49=""),"",IFERROR($I49*$N49,""))))</f>
        <v/>
      </c>
      <c r="U49" s="24">
        <f>IF($A49="","",IF($O49="",0,IFERROR($O49*$P49,"")))</f>
        <v/>
      </c>
      <c r="V49" s="24">
        <f>IF(OR($A49="",$K49="",$L49="",$M49=""),"",IF(AND($H49&lt;&gt;"",OR($I49="",$N49="")),"",IF(AND($O49&lt;&gt;"",$P49=""),"",SUM($Q49,$S49:$U49))))</f>
        <v/>
      </c>
      <c r="W49" s="24">
        <f>IF(OR($A49="",$K49="",$V49=""),"",$K49-$V49)</f>
        <v/>
      </c>
      <c r="X49" s="42">
        <f>IF(OR($A49="",$K49="",$W49=""),"",IFERROR($W49/$K49,""))</f>
        <v/>
      </c>
      <c r="Y49" s="13">
        <f>IF($A49="","",IF($R49="Canceled","Excluded: canceled",IF(OR($B49="",$C49="",$D49="",$E49="",$F49="",$G49="",$K49="",$L49="",$R49=""),"Review missing input",IF($R49&lt;&gt;"Completed","Review status",IF($K49=0,"Review zero revenue",IF(OR(AND($H49&lt;&gt;"",OR($I49="",$N49="")),AND($H49="",$I49&lt;&gt;"")),"Review product input",IF(IFERROR(VLOOKUP($E49,Assumptions!$D$3:$E$7,2,FALSE),"")="","Review target",IF($X49&lt;IFERROR(VLOOKUP($E49,Assumptions!$D$3:$E$7,2,FALSE),0),"Below target","OK"))))))))</f>
        <v/>
      </c>
    </row>
    <row r="50">
      <c r="A50" s="40" t="n"/>
      <c r="B50" s="20" t="n"/>
      <c r="C50" s="20" t="n"/>
      <c r="D50" s="21" t="n"/>
      <c r="E50" s="21" t="n"/>
      <c r="F50" s="21" t="n"/>
      <c r="G50" s="21" t="n"/>
      <c r="H50" s="20" t="n"/>
      <c r="I50" s="22" t="n"/>
      <c r="J50" s="18">
        <f>IF($A50="","",IF($H50="","",IFERROR(VLOOKUP($H50,Assumptions!$N$3:$P$8,2,FALSE),"")))</f>
        <v/>
      </c>
      <c r="K50" s="23" t="n"/>
      <c r="L50" s="22" t="n"/>
      <c r="M50" s="27">
        <f>IF($A50="","",IF($F50="","",IFERROR(VLOOKUP($F50,Assumptions!$I$3:$J$6,2,FALSE),"")))</f>
        <v/>
      </c>
      <c r="N50" s="27">
        <f>IF($A50="","",IF($H50="","",IFERROR(VLOOKUP($H50,Assumptions!$N$3:$P$8,3,FALSE),"")))</f>
        <v/>
      </c>
      <c r="O50" s="41" t="n"/>
      <c r="P50" s="27">
        <f>IF(OR($A50="",$O50=""),"",Assumptions!$B$5)</f>
        <v/>
      </c>
      <c r="Q50" s="23" t="n"/>
      <c r="R50" s="21" t="n"/>
      <c r="S50" s="27">
        <f>IF(OR($A50="",$L50="",$M50=""),"",IFERROR($L50*$M50,""))</f>
        <v/>
      </c>
      <c r="T50" s="27">
        <f>IF($A50="","",IF($H50="",0,IF(OR($I50="",$N50=""),"",IFERROR($I50*$N50,""))))</f>
        <v/>
      </c>
      <c r="U50" s="27">
        <f>IF($A50="","",IF($O50="",0,IFERROR($O50*$P50,"")))</f>
        <v/>
      </c>
      <c r="V50" s="27">
        <f>IF(OR($A50="",$K50="",$L50="",$M50=""),"",IF(AND($H50&lt;&gt;"",OR($I50="",$N50="")),"",IF(AND($O50&lt;&gt;"",$P50=""),"",SUM($Q50,$S50:$U50))))</f>
        <v/>
      </c>
      <c r="W50" s="27">
        <f>IF(OR($A50="",$K50="",$V50=""),"",$K50-$V50)</f>
        <v/>
      </c>
      <c r="X50" s="43">
        <f>IF(OR($A50="",$K50="",$W50=""),"",IFERROR($W50/$K50,""))</f>
        <v/>
      </c>
      <c r="Y50" s="18">
        <f>IF($A50="","",IF($R50="Canceled","Excluded: canceled",IF(OR($B50="",$C50="",$D50="",$E50="",$F50="",$G50="",$K50="",$L50="",$R50=""),"Review missing input",IF($R50&lt;&gt;"Completed","Review status",IF($K50=0,"Review zero revenue",IF(OR(AND($H50&lt;&gt;"",OR($I50="",$N50="")),AND($H50="",$I50&lt;&gt;"")),"Review product input",IF(IFERROR(VLOOKUP($E50,Assumptions!$D$3:$E$7,2,FALSE),"")="","Review target",IF($X50&lt;IFERROR(VLOOKUP($E50,Assumptions!$D$3:$E$7,2,FALSE),0),"Below target","OK"))))))))</f>
        <v/>
      </c>
    </row>
    <row r="51">
      <c r="A51" s="40" t="n"/>
      <c r="B51" s="20" t="n"/>
      <c r="C51" s="20" t="n"/>
      <c r="D51" s="21" t="n"/>
      <c r="E51" s="21" t="n"/>
      <c r="F51" s="21" t="n"/>
      <c r="G51" s="21" t="n"/>
      <c r="H51" s="20" t="n"/>
      <c r="I51" s="22" t="n"/>
      <c r="J51" s="13">
        <f>IF($A51="","",IF($H51="","",IFERROR(VLOOKUP($H51,Assumptions!$N$3:$P$8,2,FALSE),"")))</f>
        <v/>
      </c>
      <c r="K51" s="23" t="n"/>
      <c r="L51" s="22" t="n"/>
      <c r="M51" s="24">
        <f>IF($A51="","",IF($F51="","",IFERROR(VLOOKUP($F51,Assumptions!$I$3:$J$6,2,FALSE),"")))</f>
        <v/>
      </c>
      <c r="N51" s="24">
        <f>IF($A51="","",IF($H51="","",IFERROR(VLOOKUP($H51,Assumptions!$N$3:$P$8,3,FALSE),"")))</f>
        <v/>
      </c>
      <c r="O51" s="41" t="n"/>
      <c r="P51" s="24">
        <f>IF(OR($A51="",$O51=""),"",Assumptions!$B$5)</f>
        <v/>
      </c>
      <c r="Q51" s="23" t="n"/>
      <c r="R51" s="21" t="n"/>
      <c r="S51" s="24">
        <f>IF(OR($A51="",$L51="",$M51=""),"",IFERROR($L51*$M51,""))</f>
        <v/>
      </c>
      <c r="T51" s="24">
        <f>IF($A51="","",IF($H51="",0,IF(OR($I51="",$N51=""),"",IFERROR($I51*$N51,""))))</f>
        <v/>
      </c>
      <c r="U51" s="24">
        <f>IF($A51="","",IF($O51="",0,IFERROR($O51*$P51,"")))</f>
        <v/>
      </c>
      <c r="V51" s="24">
        <f>IF(OR($A51="",$K51="",$L51="",$M51=""),"",IF(AND($H51&lt;&gt;"",OR($I51="",$N51="")),"",IF(AND($O51&lt;&gt;"",$P51=""),"",SUM($Q51,$S51:$U51))))</f>
        <v/>
      </c>
      <c r="W51" s="24">
        <f>IF(OR($A51="",$K51="",$V51=""),"",$K51-$V51)</f>
        <v/>
      </c>
      <c r="X51" s="42">
        <f>IF(OR($A51="",$K51="",$W51=""),"",IFERROR($W51/$K51,""))</f>
        <v/>
      </c>
      <c r="Y51" s="13">
        <f>IF($A51="","",IF($R51="Canceled","Excluded: canceled",IF(OR($B51="",$C51="",$D51="",$E51="",$F51="",$G51="",$K51="",$L51="",$R51=""),"Review missing input",IF($R51&lt;&gt;"Completed","Review status",IF($K51=0,"Review zero revenue",IF(OR(AND($H51&lt;&gt;"",OR($I51="",$N51="")),AND($H51="",$I51&lt;&gt;"")),"Review product input",IF(IFERROR(VLOOKUP($E51,Assumptions!$D$3:$E$7,2,FALSE),"")="","Review target",IF($X51&lt;IFERROR(VLOOKUP($E51,Assumptions!$D$3:$E$7,2,FALSE),0),"Below target","OK"))))))))</f>
        <v/>
      </c>
    </row>
    <row r="52">
      <c r="A52" s="40" t="n"/>
      <c r="B52" s="20" t="n"/>
      <c r="C52" s="20" t="n"/>
      <c r="D52" s="21" t="n"/>
      <c r="E52" s="21" t="n"/>
      <c r="F52" s="21" t="n"/>
      <c r="G52" s="21" t="n"/>
      <c r="H52" s="20" t="n"/>
      <c r="I52" s="22" t="n"/>
      <c r="J52" s="18">
        <f>IF($A52="","",IF($H52="","",IFERROR(VLOOKUP($H52,Assumptions!$N$3:$P$8,2,FALSE),"")))</f>
        <v/>
      </c>
      <c r="K52" s="23" t="n"/>
      <c r="L52" s="22" t="n"/>
      <c r="M52" s="27">
        <f>IF($A52="","",IF($F52="","",IFERROR(VLOOKUP($F52,Assumptions!$I$3:$J$6,2,FALSE),"")))</f>
        <v/>
      </c>
      <c r="N52" s="27">
        <f>IF($A52="","",IF($H52="","",IFERROR(VLOOKUP($H52,Assumptions!$N$3:$P$8,3,FALSE),"")))</f>
        <v/>
      </c>
      <c r="O52" s="41" t="n"/>
      <c r="P52" s="27">
        <f>IF(OR($A52="",$O52=""),"",Assumptions!$B$5)</f>
        <v/>
      </c>
      <c r="Q52" s="23" t="n"/>
      <c r="R52" s="21" t="n"/>
      <c r="S52" s="27">
        <f>IF(OR($A52="",$L52="",$M52=""),"",IFERROR($L52*$M52,""))</f>
        <v/>
      </c>
      <c r="T52" s="27">
        <f>IF($A52="","",IF($H52="",0,IF(OR($I52="",$N52=""),"",IFERROR($I52*$N52,""))))</f>
        <v/>
      </c>
      <c r="U52" s="27">
        <f>IF($A52="","",IF($O52="",0,IFERROR($O52*$P52,"")))</f>
        <v/>
      </c>
      <c r="V52" s="27">
        <f>IF(OR($A52="",$K52="",$L52="",$M52=""),"",IF(AND($H52&lt;&gt;"",OR($I52="",$N52="")),"",IF(AND($O52&lt;&gt;"",$P52=""),"",SUM($Q52,$S52:$U52))))</f>
        <v/>
      </c>
      <c r="W52" s="27">
        <f>IF(OR($A52="",$K52="",$V52=""),"",$K52-$V52)</f>
        <v/>
      </c>
      <c r="X52" s="43">
        <f>IF(OR($A52="",$K52="",$W52=""),"",IFERROR($W52/$K52,""))</f>
        <v/>
      </c>
      <c r="Y52" s="18">
        <f>IF($A52="","",IF($R52="Canceled","Excluded: canceled",IF(OR($B52="",$C52="",$D52="",$E52="",$F52="",$G52="",$K52="",$L52="",$R52=""),"Review missing input",IF($R52&lt;&gt;"Completed","Review status",IF($K52=0,"Review zero revenue",IF(OR(AND($H52&lt;&gt;"",OR($I52="",$N52="")),AND($H52="",$I52&lt;&gt;"")),"Review product input",IF(IFERROR(VLOOKUP($E52,Assumptions!$D$3:$E$7,2,FALSE),"")="","Review target",IF($X52&lt;IFERROR(VLOOKUP($E52,Assumptions!$D$3:$E$7,2,FALSE),0),"Below target","OK"))))))))</f>
        <v/>
      </c>
    </row>
    <row r="53">
      <c r="A53" s="40" t="n"/>
      <c r="B53" s="20" t="n"/>
      <c r="C53" s="20" t="n"/>
      <c r="D53" s="21" t="n"/>
      <c r="E53" s="21" t="n"/>
      <c r="F53" s="21" t="n"/>
      <c r="G53" s="21" t="n"/>
      <c r="H53" s="20" t="n"/>
      <c r="I53" s="22" t="n"/>
      <c r="J53" s="13">
        <f>IF($A53="","",IF($H53="","",IFERROR(VLOOKUP($H53,Assumptions!$N$3:$P$8,2,FALSE),"")))</f>
        <v/>
      </c>
      <c r="K53" s="23" t="n"/>
      <c r="L53" s="22" t="n"/>
      <c r="M53" s="24">
        <f>IF($A53="","",IF($F53="","",IFERROR(VLOOKUP($F53,Assumptions!$I$3:$J$6,2,FALSE),"")))</f>
        <v/>
      </c>
      <c r="N53" s="24">
        <f>IF($A53="","",IF($H53="","",IFERROR(VLOOKUP($H53,Assumptions!$N$3:$P$8,3,FALSE),"")))</f>
        <v/>
      </c>
      <c r="O53" s="41" t="n"/>
      <c r="P53" s="24">
        <f>IF(OR($A53="",$O53=""),"",Assumptions!$B$5)</f>
        <v/>
      </c>
      <c r="Q53" s="23" t="n"/>
      <c r="R53" s="21" t="n"/>
      <c r="S53" s="24">
        <f>IF(OR($A53="",$L53="",$M53=""),"",IFERROR($L53*$M53,""))</f>
        <v/>
      </c>
      <c r="T53" s="24">
        <f>IF($A53="","",IF($H53="",0,IF(OR($I53="",$N53=""),"",IFERROR($I53*$N53,""))))</f>
        <v/>
      </c>
      <c r="U53" s="24">
        <f>IF($A53="","",IF($O53="",0,IFERROR($O53*$P53,"")))</f>
        <v/>
      </c>
      <c r="V53" s="24">
        <f>IF(OR($A53="",$K53="",$L53="",$M53=""),"",IF(AND($H53&lt;&gt;"",OR($I53="",$N53="")),"",IF(AND($O53&lt;&gt;"",$P53=""),"",SUM($Q53,$S53:$U53))))</f>
        <v/>
      </c>
      <c r="W53" s="24">
        <f>IF(OR($A53="",$K53="",$V53=""),"",$K53-$V53)</f>
        <v/>
      </c>
      <c r="X53" s="42">
        <f>IF(OR($A53="",$K53="",$W53=""),"",IFERROR($W53/$K53,""))</f>
        <v/>
      </c>
      <c r="Y53" s="13">
        <f>IF($A53="","",IF($R53="Canceled","Excluded: canceled",IF(OR($B53="",$C53="",$D53="",$E53="",$F53="",$G53="",$K53="",$L53="",$R53=""),"Review missing input",IF($R53&lt;&gt;"Completed","Review status",IF($K53=0,"Review zero revenue",IF(OR(AND($H53&lt;&gt;"",OR($I53="",$N53="")),AND($H53="",$I53&lt;&gt;"")),"Review product input",IF(IFERROR(VLOOKUP($E53,Assumptions!$D$3:$E$7,2,FALSE),"")="","Review target",IF($X53&lt;IFERROR(VLOOKUP($E53,Assumptions!$D$3:$E$7,2,FALSE),0),"Below target","OK"))))))))</f>
        <v/>
      </c>
    </row>
    <row r="54">
      <c r="A54" s="40" t="n"/>
      <c r="B54" s="20" t="n"/>
      <c r="C54" s="20" t="n"/>
      <c r="D54" s="21" t="n"/>
      <c r="E54" s="21" t="n"/>
      <c r="F54" s="21" t="n"/>
      <c r="G54" s="21" t="n"/>
      <c r="H54" s="20" t="n"/>
      <c r="I54" s="22" t="n"/>
      <c r="J54" s="18">
        <f>IF($A54="","",IF($H54="","",IFERROR(VLOOKUP($H54,Assumptions!$N$3:$P$8,2,FALSE),"")))</f>
        <v/>
      </c>
      <c r="K54" s="23" t="n"/>
      <c r="L54" s="22" t="n"/>
      <c r="M54" s="27">
        <f>IF($A54="","",IF($F54="","",IFERROR(VLOOKUP($F54,Assumptions!$I$3:$J$6,2,FALSE),"")))</f>
        <v/>
      </c>
      <c r="N54" s="27">
        <f>IF($A54="","",IF($H54="","",IFERROR(VLOOKUP($H54,Assumptions!$N$3:$P$8,3,FALSE),"")))</f>
        <v/>
      </c>
      <c r="O54" s="41" t="n"/>
      <c r="P54" s="27">
        <f>IF(OR($A54="",$O54=""),"",Assumptions!$B$5)</f>
        <v/>
      </c>
      <c r="Q54" s="23" t="n"/>
      <c r="R54" s="21" t="n"/>
      <c r="S54" s="27">
        <f>IF(OR($A54="",$L54="",$M54=""),"",IFERROR($L54*$M54,""))</f>
        <v/>
      </c>
      <c r="T54" s="27">
        <f>IF($A54="","",IF($H54="",0,IF(OR($I54="",$N54=""),"",IFERROR($I54*$N54,""))))</f>
        <v/>
      </c>
      <c r="U54" s="27">
        <f>IF($A54="","",IF($O54="",0,IFERROR($O54*$P54,"")))</f>
        <v/>
      </c>
      <c r="V54" s="27">
        <f>IF(OR($A54="",$K54="",$L54="",$M54=""),"",IF(AND($H54&lt;&gt;"",OR($I54="",$N54="")),"",IF(AND($O54&lt;&gt;"",$P54=""),"",SUM($Q54,$S54:$U54))))</f>
        <v/>
      </c>
      <c r="W54" s="27">
        <f>IF(OR($A54="",$K54="",$V54=""),"",$K54-$V54)</f>
        <v/>
      </c>
      <c r="X54" s="43">
        <f>IF(OR($A54="",$K54="",$W54=""),"",IFERROR($W54/$K54,""))</f>
        <v/>
      </c>
      <c r="Y54" s="18">
        <f>IF($A54="","",IF($R54="Canceled","Excluded: canceled",IF(OR($B54="",$C54="",$D54="",$E54="",$F54="",$G54="",$K54="",$L54="",$R54=""),"Review missing input",IF($R54&lt;&gt;"Completed","Review status",IF($K54=0,"Review zero revenue",IF(OR(AND($H54&lt;&gt;"",OR($I54="",$N54="")),AND($H54="",$I54&lt;&gt;"")),"Review product input",IF(IFERROR(VLOOKUP($E54,Assumptions!$D$3:$E$7,2,FALSE),"")="","Review target",IF($X54&lt;IFERROR(VLOOKUP($E54,Assumptions!$D$3:$E$7,2,FALSE),0),"Below target","OK"))))))))</f>
        <v/>
      </c>
    </row>
    <row r="55">
      <c r="A55" s="40" t="n"/>
      <c r="B55" s="20" t="n"/>
      <c r="C55" s="20" t="n"/>
      <c r="D55" s="21" t="n"/>
      <c r="E55" s="21" t="n"/>
      <c r="F55" s="21" t="n"/>
      <c r="G55" s="21" t="n"/>
      <c r="H55" s="20" t="n"/>
      <c r="I55" s="22" t="n"/>
      <c r="J55" s="13">
        <f>IF($A55="","",IF($H55="","",IFERROR(VLOOKUP($H55,Assumptions!$N$3:$P$8,2,FALSE),"")))</f>
        <v/>
      </c>
      <c r="K55" s="23" t="n"/>
      <c r="L55" s="22" t="n"/>
      <c r="M55" s="24">
        <f>IF($A55="","",IF($F55="","",IFERROR(VLOOKUP($F55,Assumptions!$I$3:$J$6,2,FALSE),"")))</f>
        <v/>
      </c>
      <c r="N55" s="24">
        <f>IF($A55="","",IF($H55="","",IFERROR(VLOOKUP($H55,Assumptions!$N$3:$P$8,3,FALSE),"")))</f>
        <v/>
      </c>
      <c r="O55" s="41" t="n"/>
      <c r="P55" s="24">
        <f>IF(OR($A55="",$O55=""),"",Assumptions!$B$5)</f>
        <v/>
      </c>
      <c r="Q55" s="23" t="n"/>
      <c r="R55" s="21" t="n"/>
      <c r="S55" s="24">
        <f>IF(OR($A55="",$L55="",$M55=""),"",IFERROR($L55*$M55,""))</f>
        <v/>
      </c>
      <c r="T55" s="24">
        <f>IF($A55="","",IF($H55="",0,IF(OR($I55="",$N55=""),"",IFERROR($I55*$N55,""))))</f>
        <v/>
      </c>
      <c r="U55" s="24">
        <f>IF($A55="","",IF($O55="",0,IFERROR($O55*$P55,"")))</f>
        <v/>
      </c>
      <c r="V55" s="24">
        <f>IF(OR($A55="",$K55="",$L55="",$M55=""),"",IF(AND($H55&lt;&gt;"",OR($I55="",$N55="")),"",IF(AND($O55&lt;&gt;"",$P55=""),"",SUM($Q55,$S55:$U55))))</f>
        <v/>
      </c>
      <c r="W55" s="24">
        <f>IF(OR($A55="",$K55="",$V55=""),"",$K55-$V55)</f>
        <v/>
      </c>
      <c r="X55" s="42">
        <f>IF(OR($A55="",$K55="",$W55=""),"",IFERROR($W55/$K55,""))</f>
        <v/>
      </c>
      <c r="Y55" s="13">
        <f>IF($A55="","",IF($R55="Canceled","Excluded: canceled",IF(OR($B55="",$C55="",$D55="",$E55="",$F55="",$G55="",$K55="",$L55="",$R55=""),"Review missing input",IF($R55&lt;&gt;"Completed","Review status",IF($K55=0,"Review zero revenue",IF(OR(AND($H55&lt;&gt;"",OR($I55="",$N55="")),AND($H55="",$I55&lt;&gt;"")),"Review product input",IF(IFERROR(VLOOKUP($E55,Assumptions!$D$3:$E$7,2,FALSE),"")="","Review target",IF($X55&lt;IFERROR(VLOOKUP($E55,Assumptions!$D$3:$E$7,2,FALSE),0),"Below target","OK"))))))))</f>
        <v/>
      </c>
    </row>
    <row r="56">
      <c r="A56" s="40" t="n"/>
      <c r="B56" s="20" t="n"/>
      <c r="C56" s="20" t="n"/>
      <c r="D56" s="21" t="n"/>
      <c r="E56" s="21" t="n"/>
      <c r="F56" s="21" t="n"/>
      <c r="G56" s="21" t="n"/>
      <c r="H56" s="20" t="n"/>
      <c r="I56" s="22" t="n"/>
      <c r="J56" s="18">
        <f>IF($A56="","",IF($H56="","",IFERROR(VLOOKUP($H56,Assumptions!$N$3:$P$8,2,FALSE),"")))</f>
        <v/>
      </c>
      <c r="K56" s="23" t="n"/>
      <c r="L56" s="22" t="n"/>
      <c r="M56" s="27">
        <f>IF($A56="","",IF($F56="","",IFERROR(VLOOKUP($F56,Assumptions!$I$3:$J$6,2,FALSE),"")))</f>
        <v/>
      </c>
      <c r="N56" s="27">
        <f>IF($A56="","",IF($H56="","",IFERROR(VLOOKUP($H56,Assumptions!$N$3:$P$8,3,FALSE),"")))</f>
        <v/>
      </c>
      <c r="O56" s="41" t="n"/>
      <c r="P56" s="27">
        <f>IF(OR($A56="",$O56=""),"",Assumptions!$B$5)</f>
        <v/>
      </c>
      <c r="Q56" s="23" t="n"/>
      <c r="R56" s="21" t="n"/>
      <c r="S56" s="27">
        <f>IF(OR($A56="",$L56="",$M56=""),"",IFERROR($L56*$M56,""))</f>
        <v/>
      </c>
      <c r="T56" s="27">
        <f>IF($A56="","",IF($H56="",0,IF(OR($I56="",$N56=""),"",IFERROR($I56*$N56,""))))</f>
        <v/>
      </c>
      <c r="U56" s="27">
        <f>IF($A56="","",IF($O56="",0,IFERROR($O56*$P56,"")))</f>
        <v/>
      </c>
      <c r="V56" s="27">
        <f>IF(OR($A56="",$K56="",$L56="",$M56=""),"",IF(AND($H56&lt;&gt;"",OR($I56="",$N56="")),"",IF(AND($O56&lt;&gt;"",$P56=""),"",SUM($Q56,$S56:$U56))))</f>
        <v/>
      </c>
      <c r="W56" s="27">
        <f>IF(OR($A56="",$K56="",$V56=""),"",$K56-$V56)</f>
        <v/>
      </c>
      <c r="X56" s="43">
        <f>IF(OR($A56="",$K56="",$W56=""),"",IFERROR($W56/$K56,""))</f>
        <v/>
      </c>
      <c r="Y56" s="18">
        <f>IF($A56="","",IF($R56="Canceled","Excluded: canceled",IF(OR($B56="",$C56="",$D56="",$E56="",$F56="",$G56="",$K56="",$L56="",$R56=""),"Review missing input",IF($R56&lt;&gt;"Completed","Review status",IF($K56=0,"Review zero revenue",IF(OR(AND($H56&lt;&gt;"",OR($I56="",$N56="")),AND($H56="",$I56&lt;&gt;"")),"Review product input",IF(IFERROR(VLOOKUP($E56,Assumptions!$D$3:$E$7,2,FALSE),"")="","Review target",IF($X56&lt;IFERROR(VLOOKUP($E56,Assumptions!$D$3:$E$7,2,FALSE),0),"Below target","OK"))))))))</f>
        <v/>
      </c>
    </row>
    <row r="57">
      <c r="A57" s="40" t="n"/>
      <c r="B57" s="20" t="n"/>
      <c r="C57" s="20" t="n"/>
      <c r="D57" s="21" t="n"/>
      <c r="E57" s="21" t="n"/>
      <c r="F57" s="21" t="n"/>
      <c r="G57" s="21" t="n"/>
      <c r="H57" s="20" t="n"/>
      <c r="I57" s="22" t="n"/>
      <c r="J57" s="13">
        <f>IF($A57="","",IF($H57="","",IFERROR(VLOOKUP($H57,Assumptions!$N$3:$P$8,2,FALSE),"")))</f>
        <v/>
      </c>
      <c r="K57" s="23" t="n"/>
      <c r="L57" s="22" t="n"/>
      <c r="M57" s="24">
        <f>IF($A57="","",IF($F57="","",IFERROR(VLOOKUP($F57,Assumptions!$I$3:$J$6,2,FALSE),"")))</f>
        <v/>
      </c>
      <c r="N57" s="24">
        <f>IF($A57="","",IF($H57="","",IFERROR(VLOOKUP($H57,Assumptions!$N$3:$P$8,3,FALSE),"")))</f>
        <v/>
      </c>
      <c r="O57" s="41" t="n"/>
      <c r="P57" s="24">
        <f>IF(OR($A57="",$O57=""),"",Assumptions!$B$5)</f>
        <v/>
      </c>
      <c r="Q57" s="23" t="n"/>
      <c r="R57" s="21" t="n"/>
      <c r="S57" s="24">
        <f>IF(OR($A57="",$L57="",$M57=""),"",IFERROR($L57*$M57,""))</f>
        <v/>
      </c>
      <c r="T57" s="24">
        <f>IF($A57="","",IF($H57="",0,IF(OR($I57="",$N57=""),"",IFERROR($I57*$N57,""))))</f>
        <v/>
      </c>
      <c r="U57" s="24">
        <f>IF($A57="","",IF($O57="",0,IFERROR($O57*$P57,"")))</f>
        <v/>
      </c>
      <c r="V57" s="24">
        <f>IF(OR($A57="",$K57="",$L57="",$M57=""),"",IF(AND($H57&lt;&gt;"",OR($I57="",$N57="")),"",IF(AND($O57&lt;&gt;"",$P57=""),"",SUM($Q57,$S57:$U57))))</f>
        <v/>
      </c>
      <c r="W57" s="24">
        <f>IF(OR($A57="",$K57="",$V57=""),"",$K57-$V57)</f>
        <v/>
      </c>
      <c r="X57" s="42">
        <f>IF(OR($A57="",$K57="",$W57=""),"",IFERROR($W57/$K57,""))</f>
        <v/>
      </c>
      <c r="Y57" s="13">
        <f>IF($A57="","",IF($R57="Canceled","Excluded: canceled",IF(OR($B57="",$C57="",$D57="",$E57="",$F57="",$G57="",$K57="",$L57="",$R57=""),"Review missing input",IF($R57&lt;&gt;"Completed","Review status",IF($K57=0,"Review zero revenue",IF(OR(AND($H57&lt;&gt;"",OR($I57="",$N57="")),AND($H57="",$I57&lt;&gt;"")),"Review product input",IF(IFERROR(VLOOKUP($E57,Assumptions!$D$3:$E$7,2,FALSE),"")="","Review target",IF($X57&lt;IFERROR(VLOOKUP($E57,Assumptions!$D$3:$E$7,2,FALSE),0),"Below target","OK"))))))))</f>
        <v/>
      </c>
    </row>
    <row r="58">
      <c r="A58" s="40" t="n"/>
      <c r="B58" s="20" t="n"/>
      <c r="C58" s="20" t="n"/>
      <c r="D58" s="21" t="n"/>
      <c r="E58" s="21" t="n"/>
      <c r="F58" s="21" t="n"/>
      <c r="G58" s="21" t="n"/>
      <c r="H58" s="20" t="n"/>
      <c r="I58" s="22" t="n"/>
      <c r="J58" s="18">
        <f>IF($A58="","",IF($H58="","",IFERROR(VLOOKUP($H58,Assumptions!$N$3:$P$8,2,FALSE),"")))</f>
        <v/>
      </c>
      <c r="K58" s="23" t="n"/>
      <c r="L58" s="22" t="n"/>
      <c r="M58" s="27">
        <f>IF($A58="","",IF($F58="","",IFERROR(VLOOKUP($F58,Assumptions!$I$3:$J$6,2,FALSE),"")))</f>
        <v/>
      </c>
      <c r="N58" s="27">
        <f>IF($A58="","",IF($H58="","",IFERROR(VLOOKUP($H58,Assumptions!$N$3:$P$8,3,FALSE),"")))</f>
        <v/>
      </c>
      <c r="O58" s="41" t="n"/>
      <c r="P58" s="27">
        <f>IF(OR($A58="",$O58=""),"",Assumptions!$B$5)</f>
        <v/>
      </c>
      <c r="Q58" s="23" t="n"/>
      <c r="R58" s="21" t="n"/>
      <c r="S58" s="27">
        <f>IF(OR($A58="",$L58="",$M58=""),"",IFERROR($L58*$M58,""))</f>
        <v/>
      </c>
      <c r="T58" s="27">
        <f>IF($A58="","",IF($H58="",0,IF(OR($I58="",$N58=""),"",IFERROR($I58*$N58,""))))</f>
        <v/>
      </c>
      <c r="U58" s="27">
        <f>IF($A58="","",IF($O58="",0,IFERROR($O58*$P58,"")))</f>
        <v/>
      </c>
      <c r="V58" s="27">
        <f>IF(OR($A58="",$K58="",$L58="",$M58=""),"",IF(AND($H58&lt;&gt;"",OR($I58="",$N58="")),"",IF(AND($O58&lt;&gt;"",$P58=""),"",SUM($Q58,$S58:$U58))))</f>
        <v/>
      </c>
      <c r="W58" s="27">
        <f>IF(OR($A58="",$K58="",$V58=""),"",$K58-$V58)</f>
        <v/>
      </c>
      <c r="X58" s="43">
        <f>IF(OR($A58="",$K58="",$W58=""),"",IFERROR($W58/$K58,""))</f>
        <v/>
      </c>
      <c r="Y58" s="18">
        <f>IF($A58="","",IF($R58="Canceled","Excluded: canceled",IF(OR($B58="",$C58="",$D58="",$E58="",$F58="",$G58="",$K58="",$L58="",$R58=""),"Review missing input",IF($R58&lt;&gt;"Completed","Review status",IF($K58=0,"Review zero revenue",IF(OR(AND($H58&lt;&gt;"",OR($I58="",$N58="")),AND($H58="",$I58&lt;&gt;"")),"Review product input",IF(IFERROR(VLOOKUP($E58,Assumptions!$D$3:$E$7,2,FALSE),"")="","Review target",IF($X58&lt;IFERROR(VLOOKUP($E58,Assumptions!$D$3:$E$7,2,FALSE),0),"Below target","OK"))))))))</f>
        <v/>
      </c>
    </row>
    <row r="59">
      <c r="A59" s="40" t="n"/>
      <c r="B59" s="20" t="n"/>
      <c r="C59" s="20" t="n"/>
      <c r="D59" s="21" t="n"/>
      <c r="E59" s="21" t="n"/>
      <c r="F59" s="21" t="n"/>
      <c r="G59" s="21" t="n"/>
      <c r="H59" s="20" t="n"/>
      <c r="I59" s="22" t="n"/>
      <c r="J59" s="13">
        <f>IF($A59="","",IF($H59="","",IFERROR(VLOOKUP($H59,Assumptions!$N$3:$P$8,2,FALSE),"")))</f>
        <v/>
      </c>
      <c r="K59" s="23" t="n"/>
      <c r="L59" s="22" t="n"/>
      <c r="M59" s="24">
        <f>IF($A59="","",IF($F59="","",IFERROR(VLOOKUP($F59,Assumptions!$I$3:$J$6,2,FALSE),"")))</f>
        <v/>
      </c>
      <c r="N59" s="24">
        <f>IF($A59="","",IF($H59="","",IFERROR(VLOOKUP($H59,Assumptions!$N$3:$P$8,3,FALSE),"")))</f>
        <v/>
      </c>
      <c r="O59" s="41" t="n"/>
      <c r="P59" s="24">
        <f>IF(OR($A59="",$O59=""),"",Assumptions!$B$5)</f>
        <v/>
      </c>
      <c r="Q59" s="23" t="n"/>
      <c r="R59" s="21" t="n"/>
      <c r="S59" s="24">
        <f>IF(OR($A59="",$L59="",$M59=""),"",IFERROR($L59*$M59,""))</f>
        <v/>
      </c>
      <c r="T59" s="24">
        <f>IF($A59="","",IF($H59="",0,IF(OR($I59="",$N59=""),"",IFERROR($I59*$N59,""))))</f>
        <v/>
      </c>
      <c r="U59" s="24">
        <f>IF($A59="","",IF($O59="",0,IFERROR($O59*$P59,"")))</f>
        <v/>
      </c>
      <c r="V59" s="24">
        <f>IF(OR($A59="",$K59="",$L59="",$M59=""),"",IF(AND($H59&lt;&gt;"",OR($I59="",$N59="")),"",IF(AND($O59&lt;&gt;"",$P59=""),"",SUM($Q59,$S59:$U59))))</f>
        <v/>
      </c>
      <c r="W59" s="24">
        <f>IF(OR($A59="",$K59="",$V59=""),"",$K59-$V59)</f>
        <v/>
      </c>
      <c r="X59" s="42">
        <f>IF(OR($A59="",$K59="",$W59=""),"",IFERROR($W59/$K59,""))</f>
        <v/>
      </c>
      <c r="Y59" s="13">
        <f>IF($A59="","",IF($R59="Canceled","Excluded: canceled",IF(OR($B59="",$C59="",$D59="",$E59="",$F59="",$G59="",$K59="",$L59="",$R59=""),"Review missing input",IF($R59&lt;&gt;"Completed","Review status",IF($K59=0,"Review zero revenue",IF(OR(AND($H59&lt;&gt;"",OR($I59="",$N59="")),AND($H59="",$I59&lt;&gt;"")),"Review product input",IF(IFERROR(VLOOKUP($E59,Assumptions!$D$3:$E$7,2,FALSE),"")="","Review target",IF($X59&lt;IFERROR(VLOOKUP($E59,Assumptions!$D$3:$E$7,2,FALSE),0),"Below target","OK"))))))))</f>
        <v/>
      </c>
    </row>
    <row r="60">
      <c r="A60" s="40" t="n"/>
      <c r="B60" s="20" t="n"/>
      <c r="C60" s="20" t="n"/>
      <c r="D60" s="21" t="n"/>
      <c r="E60" s="21" t="n"/>
      <c r="F60" s="21" t="n"/>
      <c r="G60" s="21" t="n"/>
      <c r="H60" s="20" t="n"/>
      <c r="I60" s="22" t="n"/>
      <c r="J60" s="18">
        <f>IF($A60="","",IF($H60="","",IFERROR(VLOOKUP($H60,Assumptions!$N$3:$P$8,2,FALSE),"")))</f>
        <v/>
      </c>
      <c r="K60" s="23" t="n"/>
      <c r="L60" s="22" t="n"/>
      <c r="M60" s="27">
        <f>IF($A60="","",IF($F60="","",IFERROR(VLOOKUP($F60,Assumptions!$I$3:$J$6,2,FALSE),"")))</f>
        <v/>
      </c>
      <c r="N60" s="27">
        <f>IF($A60="","",IF($H60="","",IFERROR(VLOOKUP($H60,Assumptions!$N$3:$P$8,3,FALSE),"")))</f>
        <v/>
      </c>
      <c r="O60" s="41" t="n"/>
      <c r="P60" s="27">
        <f>IF(OR($A60="",$O60=""),"",Assumptions!$B$5)</f>
        <v/>
      </c>
      <c r="Q60" s="23" t="n"/>
      <c r="R60" s="21" t="n"/>
      <c r="S60" s="27">
        <f>IF(OR($A60="",$L60="",$M60=""),"",IFERROR($L60*$M60,""))</f>
        <v/>
      </c>
      <c r="T60" s="27">
        <f>IF($A60="","",IF($H60="",0,IF(OR($I60="",$N60=""),"",IFERROR($I60*$N60,""))))</f>
        <v/>
      </c>
      <c r="U60" s="27">
        <f>IF($A60="","",IF($O60="",0,IFERROR($O60*$P60,"")))</f>
        <v/>
      </c>
      <c r="V60" s="27">
        <f>IF(OR($A60="",$K60="",$L60="",$M60=""),"",IF(AND($H60&lt;&gt;"",OR($I60="",$N60="")),"",IF(AND($O60&lt;&gt;"",$P60=""),"",SUM($Q60,$S60:$U60))))</f>
        <v/>
      </c>
      <c r="W60" s="27">
        <f>IF(OR($A60="",$K60="",$V60=""),"",$K60-$V60)</f>
        <v/>
      </c>
      <c r="X60" s="43">
        <f>IF(OR($A60="",$K60="",$W60=""),"",IFERROR($W60/$K60,""))</f>
        <v/>
      </c>
      <c r="Y60" s="18">
        <f>IF($A60="","",IF($R60="Canceled","Excluded: canceled",IF(OR($B60="",$C60="",$D60="",$E60="",$F60="",$G60="",$K60="",$L60="",$R60=""),"Review missing input",IF($R60&lt;&gt;"Completed","Review status",IF($K60=0,"Review zero revenue",IF(OR(AND($H60&lt;&gt;"",OR($I60="",$N60="")),AND($H60="",$I60&lt;&gt;"")),"Review product input",IF(IFERROR(VLOOKUP($E60,Assumptions!$D$3:$E$7,2,FALSE),"")="","Review target",IF($X60&lt;IFERROR(VLOOKUP($E60,Assumptions!$D$3:$E$7,2,FALSE),0),"Below target","OK"))))))))</f>
        <v/>
      </c>
    </row>
    <row r="61">
      <c r="A61" s="40" t="n"/>
      <c r="B61" s="20" t="n"/>
      <c r="C61" s="20" t="n"/>
      <c r="D61" s="21" t="n"/>
      <c r="E61" s="21" t="n"/>
      <c r="F61" s="21" t="n"/>
      <c r="G61" s="21" t="n"/>
      <c r="H61" s="20" t="n"/>
      <c r="I61" s="22" t="n"/>
      <c r="J61" s="13">
        <f>IF($A61="","",IF($H61="","",IFERROR(VLOOKUP($H61,Assumptions!$N$3:$P$8,2,FALSE),"")))</f>
        <v/>
      </c>
      <c r="K61" s="23" t="n"/>
      <c r="L61" s="22" t="n"/>
      <c r="M61" s="24">
        <f>IF($A61="","",IF($F61="","",IFERROR(VLOOKUP($F61,Assumptions!$I$3:$J$6,2,FALSE),"")))</f>
        <v/>
      </c>
      <c r="N61" s="24">
        <f>IF($A61="","",IF($H61="","",IFERROR(VLOOKUP($H61,Assumptions!$N$3:$P$8,3,FALSE),"")))</f>
        <v/>
      </c>
      <c r="O61" s="41" t="n"/>
      <c r="P61" s="24">
        <f>IF(OR($A61="",$O61=""),"",Assumptions!$B$5)</f>
        <v/>
      </c>
      <c r="Q61" s="23" t="n"/>
      <c r="R61" s="21" t="n"/>
      <c r="S61" s="24">
        <f>IF(OR($A61="",$L61="",$M61=""),"",IFERROR($L61*$M61,""))</f>
        <v/>
      </c>
      <c r="T61" s="24">
        <f>IF($A61="","",IF($H61="",0,IF(OR($I61="",$N61=""),"",IFERROR($I61*$N61,""))))</f>
        <v/>
      </c>
      <c r="U61" s="24">
        <f>IF($A61="","",IF($O61="",0,IFERROR($O61*$P61,"")))</f>
        <v/>
      </c>
      <c r="V61" s="24">
        <f>IF(OR($A61="",$K61="",$L61="",$M61=""),"",IF(AND($H61&lt;&gt;"",OR($I61="",$N61="")),"",IF(AND($O61&lt;&gt;"",$P61=""),"",SUM($Q61,$S61:$U61))))</f>
        <v/>
      </c>
      <c r="W61" s="24">
        <f>IF(OR($A61="",$K61="",$V61=""),"",$K61-$V61)</f>
        <v/>
      </c>
      <c r="X61" s="42">
        <f>IF(OR($A61="",$K61="",$W61=""),"",IFERROR($W61/$K61,""))</f>
        <v/>
      </c>
      <c r="Y61" s="13">
        <f>IF($A61="","",IF($R61="Canceled","Excluded: canceled",IF(OR($B61="",$C61="",$D61="",$E61="",$F61="",$G61="",$K61="",$L61="",$R61=""),"Review missing input",IF($R61&lt;&gt;"Completed","Review status",IF($K61=0,"Review zero revenue",IF(OR(AND($H61&lt;&gt;"",OR($I61="",$N61="")),AND($H61="",$I61&lt;&gt;"")),"Review product input",IF(IFERROR(VLOOKUP($E61,Assumptions!$D$3:$E$7,2,FALSE),"")="","Review target",IF($X61&lt;IFERROR(VLOOKUP($E61,Assumptions!$D$3:$E$7,2,FALSE),0),"Below target","OK"))))))))</f>
        <v/>
      </c>
    </row>
    <row r="62">
      <c r="A62" s="40" t="n"/>
      <c r="B62" s="20" t="n"/>
      <c r="C62" s="20" t="n"/>
      <c r="D62" s="21" t="n"/>
      <c r="E62" s="21" t="n"/>
      <c r="F62" s="21" t="n"/>
      <c r="G62" s="21" t="n"/>
      <c r="H62" s="20" t="n"/>
      <c r="I62" s="22" t="n"/>
      <c r="J62" s="18">
        <f>IF($A62="","",IF($H62="","",IFERROR(VLOOKUP($H62,Assumptions!$N$3:$P$8,2,FALSE),"")))</f>
        <v/>
      </c>
      <c r="K62" s="23" t="n"/>
      <c r="L62" s="22" t="n"/>
      <c r="M62" s="27">
        <f>IF($A62="","",IF($F62="","",IFERROR(VLOOKUP($F62,Assumptions!$I$3:$J$6,2,FALSE),"")))</f>
        <v/>
      </c>
      <c r="N62" s="27">
        <f>IF($A62="","",IF($H62="","",IFERROR(VLOOKUP($H62,Assumptions!$N$3:$P$8,3,FALSE),"")))</f>
        <v/>
      </c>
      <c r="O62" s="41" t="n"/>
      <c r="P62" s="27">
        <f>IF(OR($A62="",$O62=""),"",Assumptions!$B$5)</f>
        <v/>
      </c>
      <c r="Q62" s="23" t="n"/>
      <c r="R62" s="21" t="n"/>
      <c r="S62" s="27">
        <f>IF(OR($A62="",$L62="",$M62=""),"",IFERROR($L62*$M62,""))</f>
        <v/>
      </c>
      <c r="T62" s="27">
        <f>IF($A62="","",IF($H62="",0,IF(OR($I62="",$N62=""),"",IFERROR($I62*$N62,""))))</f>
        <v/>
      </c>
      <c r="U62" s="27">
        <f>IF($A62="","",IF($O62="",0,IFERROR($O62*$P62,"")))</f>
        <v/>
      </c>
      <c r="V62" s="27">
        <f>IF(OR($A62="",$K62="",$L62="",$M62=""),"",IF(AND($H62&lt;&gt;"",OR($I62="",$N62="")),"",IF(AND($O62&lt;&gt;"",$P62=""),"",SUM($Q62,$S62:$U62))))</f>
        <v/>
      </c>
      <c r="W62" s="27">
        <f>IF(OR($A62="",$K62="",$V62=""),"",$K62-$V62)</f>
        <v/>
      </c>
      <c r="X62" s="43">
        <f>IF(OR($A62="",$K62="",$W62=""),"",IFERROR($W62/$K62,""))</f>
        <v/>
      </c>
      <c r="Y62" s="18">
        <f>IF($A62="","",IF($R62="Canceled","Excluded: canceled",IF(OR($B62="",$C62="",$D62="",$E62="",$F62="",$G62="",$K62="",$L62="",$R62=""),"Review missing input",IF($R62&lt;&gt;"Completed","Review status",IF($K62=0,"Review zero revenue",IF(OR(AND($H62&lt;&gt;"",OR($I62="",$N62="")),AND($H62="",$I62&lt;&gt;"")),"Review product input",IF(IFERROR(VLOOKUP($E62,Assumptions!$D$3:$E$7,2,FALSE),"")="","Review target",IF($X62&lt;IFERROR(VLOOKUP($E62,Assumptions!$D$3:$E$7,2,FALSE),0),"Below target","OK"))))))))</f>
        <v/>
      </c>
    </row>
    <row r="63">
      <c r="A63" s="40" t="n"/>
      <c r="B63" s="20" t="n"/>
      <c r="C63" s="20" t="n"/>
      <c r="D63" s="21" t="n"/>
      <c r="E63" s="21" t="n"/>
      <c r="F63" s="21" t="n"/>
      <c r="G63" s="21" t="n"/>
      <c r="H63" s="20" t="n"/>
      <c r="I63" s="22" t="n"/>
      <c r="J63" s="13">
        <f>IF($A63="","",IF($H63="","",IFERROR(VLOOKUP($H63,Assumptions!$N$3:$P$8,2,FALSE),"")))</f>
        <v/>
      </c>
      <c r="K63" s="23" t="n"/>
      <c r="L63" s="22" t="n"/>
      <c r="M63" s="24">
        <f>IF($A63="","",IF($F63="","",IFERROR(VLOOKUP($F63,Assumptions!$I$3:$J$6,2,FALSE),"")))</f>
        <v/>
      </c>
      <c r="N63" s="24">
        <f>IF($A63="","",IF($H63="","",IFERROR(VLOOKUP($H63,Assumptions!$N$3:$P$8,3,FALSE),"")))</f>
        <v/>
      </c>
      <c r="O63" s="41" t="n"/>
      <c r="P63" s="24">
        <f>IF(OR($A63="",$O63=""),"",Assumptions!$B$5)</f>
        <v/>
      </c>
      <c r="Q63" s="23" t="n"/>
      <c r="R63" s="21" t="n"/>
      <c r="S63" s="24">
        <f>IF(OR($A63="",$L63="",$M63=""),"",IFERROR($L63*$M63,""))</f>
        <v/>
      </c>
      <c r="T63" s="24">
        <f>IF($A63="","",IF($H63="",0,IF(OR($I63="",$N63=""),"",IFERROR($I63*$N63,""))))</f>
        <v/>
      </c>
      <c r="U63" s="24">
        <f>IF($A63="","",IF($O63="",0,IFERROR($O63*$P63,"")))</f>
        <v/>
      </c>
      <c r="V63" s="24">
        <f>IF(OR($A63="",$K63="",$L63="",$M63=""),"",IF(AND($H63&lt;&gt;"",OR($I63="",$N63="")),"",IF(AND($O63&lt;&gt;"",$P63=""),"",SUM($Q63,$S63:$U63))))</f>
        <v/>
      </c>
      <c r="W63" s="24">
        <f>IF(OR($A63="",$K63="",$V63=""),"",$K63-$V63)</f>
        <v/>
      </c>
      <c r="X63" s="42">
        <f>IF(OR($A63="",$K63="",$W63=""),"",IFERROR($W63/$K63,""))</f>
        <v/>
      </c>
      <c r="Y63" s="13">
        <f>IF($A63="","",IF($R63="Canceled","Excluded: canceled",IF(OR($B63="",$C63="",$D63="",$E63="",$F63="",$G63="",$K63="",$L63="",$R63=""),"Review missing input",IF($R63&lt;&gt;"Completed","Review status",IF($K63=0,"Review zero revenue",IF(OR(AND($H63&lt;&gt;"",OR($I63="",$N63="")),AND($H63="",$I63&lt;&gt;"")),"Review product input",IF(IFERROR(VLOOKUP($E63,Assumptions!$D$3:$E$7,2,FALSE),"")="","Review target",IF($X63&lt;IFERROR(VLOOKUP($E63,Assumptions!$D$3:$E$7,2,FALSE),0),"Below target","OK"))))))))</f>
        <v/>
      </c>
    </row>
    <row r="64">
      <c r="A64" s="40" t="n"/>
      <c r="B64" s="20" t="n"/>
      <c r="C64" s="20" t="n"/>
      <c r="D64" s="21" t="n"/>
      <c r="E64" s="21" t="n"/>
      <c r="F64" s="21" t="n"/>
      <c r="G64" s="21" t="n"/>
      <c r="H64" s="20" t="n"/>
      <c r="I64" s="22" t="n"/>
      <c r="J64" s="18">
        <f>IF($A64="","",IF($H64="","",IFERROR(VLOOKUP($H64,Assumptions!$N$3:$P$8,2,FALSE),"")))</f>
        <v/>
      </c>
      <c r="K64" s="23" t="n"/>
      <c r="L64" s="22" t="n"/>
      <c r="M64" s="27">
        <f>IF($A64="","",IF($F64="","",IFERROR(VLOOKUP($F64,Assumptions!$I$3:$J$6,2,FALSE),"")))</f>
        <v/>
      </c>
      <c r="N64" s="27">
        <f>IF($A64="","",IF($H64="","",IFERROR(VLOOKUP($H64,Assumptions!$N$3:$P$8,3,FALSE),"")))</f>
        <v/>
      </c>
      <c r="O64" s="41" t="n"/>
      <c r="P64" s="27">
        <f>IF(OR($A64="",$O64=""),"",Assumptions!$B$5)</f>
        <v/>
      </c>
      <c r="Q64" s="23" t="n"/>
      <c r="R64" s="21" t="n"/>
      <c r="S64" s="27">
        <f>IF(OR($A64="",$L64="",$M64=""),"",IFERROR($L64*$M64,""))</f>
        <v/>
      </c>
      <c r="T64" s="27">
        <f>IF($A64="","",IF($H64="",0,IF(OR($I64="",$N64=""),"",IFERROR($I64*$N64,""))))</f>
        <v/>
      </c>
      <c r="U64" s="27">
        <f>IF($A64="","",IF($O64="",0,IFERROR($O64*$P64,"")))</f>
        <v/>
      </c>
      <c r="V64" s="27">
        <f>IF(OR($A64="",$K64="",$L64="",$M64=""),"",IF(AND($H64&lt;&gt;"",OR($I64="",$N64="")),"",IF(AND($O64&lt;&gt;"",$P64=""),"",SUM($Q64,$S64:$U64))))</f>
        <v/>
      </c>
      <c r="W64" s="27">
        <f>IF(OR($A64="",$K64="",$V64=""),"",$K64-$V64)</f>
        <v/>
      </c>
      <c r="X64" s="43">
        <f>IF(OR($A64="",$K64="",$W64=""),"",IFERROR($W64/$K64,""))</f>
        <v/>
      </c>
      <c r="Y64" s="18">
        <f>IF($A64="","",IF($R64="Canceled","Excluded: canceled",IF(OR($B64="",$C64="",$D64="",$E64="",$F64="",$G64="",$K64="",$L64="",$R64=""),"Review missing input",IF($R64&lt;&gt;"Completed","Review status",IF($K64=0,"Review zero revenue",IF(OR(AND($H64&lt;&gt;"",OR($I64="",$N64="")),AND($H64="",$I64&lt;&gt;"")),"Review product input",IF(IFERROR(VLOOKUP($E64,Assumptions!$D$3:$E$7,2,FALSE),"")="","Review target",IF($X64&lt;IFERROR(VLOOKUP($E64,Assumptions!$D$3:$E$7,2,FALSE),0),"Below target","OK"))))))))</f>
        <v/>
      </c>
    </row>
    <row r="65">
      <c r="A65" s="40" t="n"/>
      <c r="B65" s="20" t="n"/>
      <c r="C65" s="20" t="n"/>
      <c r="D65" s="21" t="n"/>
      <c r="E65" s="21" t="n"/>
      <c r="F65" s="21" t="n"/>
      <c r="G65" s="21" t="n"/>
      <c r="H65" s="20" t="n"/>
      <c r="I65" s="22" t="n"/>
      <c r="J65" s="13">
        <f>IF($A65="","",IF($H65="","",IFERROR(VLOOKUP($H65,Assumptions!$N$3:$P$8,2,FALSE),"")))</f>
        <v/>
      </c>
      <c r="K65" s="23" t="n"/>
      <c r="L65" s="22" t="n"/>
      <c r="M65" s="24">
        <f>IF($A65="","",IF($F65="","",IFERROR(VLOOKUP($F65,Assumptions!$I$3:$J$6,2,FALSE),"")))</f>
        <v/>
      </c>
      <c r="N65" s="24">
        <f>IF($A65="","",IF($H65="","",IFERROR(VLOOKUP($H65,Assumptions!$N$3:$P$8,3,FALSE),"")))</f>
        <v/>
      </c>
      <c r="O65" s="41" t="n"/>
      <c r="P65" s="24">
        <f>IF(OR($A65="",$O65=""),"",Assumptions!$B$5)</f>
        <v/>
      </c>
      <c r="Q65" s="23" t="n"/>
      <c r="R65" s="21" t="n"/>
      <c r="S65" s="24">
        <f>IF(OR($A65="",$L65="",$M65=""),"",IFERROR($L65*$M65,""))</f>
        <v/>
      </c>
      <c r="T65" s="24">
        <f>IF($A65="","",IF($H65="",0,IF(OR($I65="",$N65=""),"",IFERROR($I65*$N65,""))))</f>
        <v/>
      </c>
      <c r="U65" s="24">
        <f>IF($A65="","",IF($O65="",0,IFERROR($O65*$P65,"")))</f>
        <v/>
      </c>
      <c r="V65" s="24">
        <f>IF(OR($A65="",$K65="",$L65="",$M65=""),"",IF(AND($H65&lt;&gt;"",OR($I65="",$N65="")),"",IF(AND($O65&lt;&gt;"",$P65=""),"",SUM($Q65,$S65:$U65))))</f>
        <v/>
      </c>
      <c r="W65" s="24">
        <f>IF(OR($A65="",$K65="",$V65=""),"",$K65-$V65)</f>
        <v/>
      </c>
      <c r="X65" s="42">
        <f>IF(OR($A65="",$K65="",$W65=""),"",IFERROR($W65/$K65,""))</f>
        <v/>
      </c>
      <c r="Y65" s="13">
        <f>IF($A65="","",IF($R65="Canceled","Excluded: canceled",IF(OR($B65="",$C65="",$D65="",$E65="",$F65="",$G65="",$K65="",$L65="",$R65=""),"Review missing input",IF($R65&lt;&gt;"Completed","Review status",IF($K65=0,"Review zero revenue",IF(OR(AND($H65&lt;&gt;"",OR($I65="",$N65="")),AND($H65="",$I65&lt;&gt;"")),"Review product input",IF(IFERROR(VLOOKUP($E65,Assumptions!$D$3:$E$7,2,FALSE),"")="","Review target",IF($X65&lt;IFERROR(VLOOKUP($E65,Assumptions!$D$3:$E$7,2,FALSE),0),"Below target","OK"))))))))</f>
        <v/>
      </c>
    </row>
    <row r="66">
      <c r="A66" s="40" t="n"/>
      <c r="B66" s="20" t="n"/>
      <c r="C66" s="20" t="n"/>
      <c r="D66" s="21" t="n"/>
      <c r="E66" s="21" t="n"/>
      <c r="F66" s="21" t="n"/>
      <c r="G66" s="21" t="n"/>
      <c r="H66" s="20" t="n"/>
      <c r="I66" s="22" t="n"/>
      <c r="J66" s="18">
        <f>IF($A66="","",IF($H66="","",IFERROR(VLOOKUP($H66,Assumptions!$N$3:$P$8,2,FALSE),"")))</f>
        <v/>
      </c>
      <c r="K66" s="23" t="n"/>
      <c r="L66" s="22" t="n"/>
      <c r="M66" s="27">
        <f>IF($A66="","",IF($F66="","",IFERROR(VLOOKUP($F66,Assumptions!$I$3:$J$6,2,FALSE),"")))</f>
        <v/>
      </c>
      <c r="N66" s="27">
        <f>IF($A66="","",IF($H66="","",IFERROR(VLOOKUP($H66,Assumptions!$N$3:$P$8,3,FALSE),"")))</f>
        <v/>
      </c>
      <c r="O66" s="41" t="n"/>
      <c r="P66" s="27">
        <f>IF(OR($A66="",$O66=""),"",Assumptions!$B$5)</f>
        <v/>
      </c>
      <c r="Q66" s="23" t="n"/>
      <c r="R66" s="21" t="n"/>
      <c r="S66" s="27">
        <f>IF(OR($A66="",$L66="",$M66=""),"",IFERROR($L66*$M66,""))</f>
        <v/>
      </c>
      <c r="T66" s="27">
        <f>IF($A66="","",IF($H66="",0,IF(OR($I66="",$N66=""),"",IFERROR($I66*$N66,""))))</f>
        <v/>
      </c>
      <c r="U66" s="27">
        <f>IF($A66="","",IF($O66="",0,IFERROR($O66*$P66,"")))</f>
        <v/>
      </c>
      <c r="V66" s="27">
        <f>IF(OR($A66="",$K66="",$L66="",$M66=""),"",IF(AND($H66&lt;&gt;"",OR($I66="",$N66="")),"",IF(AND($O66&lt;&gt;"",$P66=""),"",SUM($Q66,$S66:$U66))))</f>
        <v/>
      </c>
      <c r="W66" s="27">
        <f>IF(OR($A66="",$K66="",$V66=""),"",$K66-$V66)</f>
        <v/>
      </c>
      <c r="X66" s="43">
        <f>IF(OR($A66="",$K66="",$W66=""),"",IFERROR($W66/$K66,""))</f>
        <v/>
      </c>
      <c r="Y66" s="18">
        <f>IF($A66="","",IF($R66="Canceled","Excluded: canceled",IF(OR($B66="",$C66="",$D66="",$E66="",$F66="",$G66="",$K66="",$L66="",$R66=""),"Review missing input",IF($R66&lt;&gt;"Completed","Review status",IF($K66=0,"Review zero revenue",IF(OR(AND($H66&lt;&gt;"",OR($I66="",$N66="")),AND($H66="",$I66&lt;&gt;"")),"Review product input",IF(IFERROR(VLOOKUP($E66,Assumptions!$D$3:$E$7,2,FALSE),"")="","Review target",IF($X66&lt;IFERROR(VLOOKUP($E66,Assumptions!$D$3:$E$7,2,FALSE),0),"Below target","OK"))))))))</f>
        <v/>
      </c>
    </row>
    <row r="67">
      <c r="A67" s="40" t="n"/>
      <c r="B67" s="20" t="n"/>
      <c r="C67" s="20" t="n"/>
      <c r="D67" s="21" t="n"/>
      <c r="E67" s="21" t="n"/>
      <c r="F67" s="21" t="n"/>
      <c r="G67" s="21" t="n"/>
      <c r="H67" s="20" t="n"/>
      <c r="I67" s="22" t="n"/>
      <c r="J67" s="13">
        <f>IF($A67="","",IF($H67="","",IFERROR(VLOOKUP($H67,Assumptions!$N$3:$P$8,2,FALSE),"")))</f>
        <v/>
      </c>
      <c r="K67" s="23" t="n"/>
      <c r="L67" s="22" t="n"/>
      <c r="M67" s="24">
        <f>IF($A67="","",IF($F67="","",IFERROR(VLOOKUP($F67,Assumptions!$I$3:$J$6,2,FALSE),"")))</f>
        <v/>
      </c>
      <c r="N67" s="24">
        <f>IF($A67="","",IF($H67="","",IFERROR(VLOOKUP($H67,Assumptions!$N$3:$P$8,3,FALSE),"")))</f>
        <v/>
      </c>
      <c r="O67" s="41" t="n"/>
      <c r="P67" s="24">
        <f>IF(OR($A67="",$O67=""),"",Assumptions!$B$5)</f>
        <v/>
      </c>
      <c r="Q67" s="23" t="n"/>
      <c r="R67" s="21" t="n"/>
      <c r="S67" s="24">
        <f>IF(OR($A67="",$L67="",$M67=""),"",IFERROR($L67*$M67,""))</f>
        <v/>
      </c>
      <c r="T67" s="24">
        <f>IF($A67="","",IF($H67="",0,IF(OR($I67="",$N67=""),"",IFERROR($I67*$N67,""))))</f>
        <v/>
      </c>
      <c r="U67" s="24">
        <f>IF($A67="","",IF($O67="",0,IFERROR($O67*$P67,"")))</f>
        <v/>
      </c>
      <c r="V67" s="24">
        <f>IF(OR($A67="",$K67="",$L67="",$M67=""),"",IF(AND($H67&lt;&gt;"",OR($I67="",$N67="")),"",IF(AND($O67&lt;&gt;"",$P67=""),"",SUM($Q67,$S67:$U67))))</f>
        <v/>
      </c>
      <c r="W67" s="24">
        <f>IF(OR($A67="",$K67="",$V67=""),"",$K67-$V67)</f>
        <v/>
      </c>
      <c r="X67" s="42">
        <f>IF(OR($A67="",$K67="",$W67=""),"",IFERROR($W67/$K67,""))</f>
        <v/>
      </c>
      <c r="Y67" s="13">
        <f>IF($A67="","",IF($R67="Canceled","Excluded: canceled",IF(OR($B67="",$C67="",$D67="",$E67="",$F67="",$G67="",$K67="",$L67="",$R67=""),"Review missing input",IF($R67&lt;&gt;"Completed","Review status",IF($K67=0,"Review zero revenue",IF(OR(AND($H67&lt;&gt;"",OR($I67="",$N67="")),AND($H67="",$I67&lt;&gt;"")),"Review product input",IF(IFERROR(VLOOKUP($E67,Assumptions!$D$3:$E$7,2,FALSE),"")="","Review target",IF($X67&lt;IFERROR(VLOOKUP($E67,Assumptions!$D$3:$E$7,2,FALSE),0),"Below target","OK"))))))))</f>
        <v/>
      </c>
    </row>
    <row r="68">
      <c r="A68" s="40" t="n"/>
      <c r="B68" s="20" t="n"/>
      <c r="C68" s="20" t="n"/>
      <c r="D68" s="21" t="n"/>
      <c r="E68" s="21" t="n"/>
      <c r="F68" s="21" t="n"/>
      <c r="G68" s="21" t="n"/>
      <c r="H68" s="20" t="n"/>
      <c r="I68" s="22" t="n"/>
      <c r="J68" s="18">
        <f>IF($A68="","",IF($H68="","",IFERROR(VLOOKUP($H68,Assumptions!$N$3:$P$8,2,FALSE),"")))</f>
        <v/>
      </c>
      <c r="K68" s="23" t="n"/>
      <c r="L68" s="22" t="n"/>
      <c r="M68" s="27">
        <f>IF($A68="","",IF($F68="","",IFERROR(VLOOKUP($F68,Assumptions!$I$3:$J$6,2,FALSE),"")))</f>
        <v/>
      </c>
      <c r="N68" s="27">
        <f>IF($A68="","",IF($H68="","",IFERROR(VLOOKUP($H68,Assumptions!$N$3:$P$8,3,FALSE),"")))</f>
        <v/>
      </c>
      <c r="O68" s="41" t="n"/>
      <c r="P68" s="27">
        <f>IF(OR($A68="",$O68=""),"",Assumptions!$B$5)</f>
        <v/>
      </c>
      <c r="Q68" s="23" t="n"/>
      <c r="R68" s="21" t="n"/>
      <c r="S68" s="27">
        <f>IF(OR($A68="",$L68="",$M68=""),"",IFERROR($L68*$M68,""))</f>
        <v/>
      </c>
      <c r="T68" s="27">
        <f>IF($A68="","",IF($H68="",0,IF(OR($I68="",$N68=""),"",IFERROR($I68*$N68,""))))</f>
        <v/>
      </c>
      <c r="U68" s="27">
        <f>IF($A68="","",IF($O68="",0,IFERROR($O68*$P68,"")))</f>
        <v/>
      </c>
      <c r="V68" s="27">
        <f>IF(OR($A68="",$K68="",$L68="",$M68=""),"",IF(AND($H68&lt;&gt;"",OR($I68="",$N68="")),"",IF(AND($O68&lt;&gt;"",$P68=""),"",SUM($Q68,$S68:$U68))))</f>
        <v/>
      </c>
      <c r="W68" s="27">
        <f>IF(OR($A68="",$K68="",$V68=""),"",$K68-$V68)</f>
        <v/>
      </c>
      <c r="X68" s="43">
        <f>IF(OR($A68="",$K68="",$W68=""),"",IFERROR($W68/$K68,""))</f>
        <v/>
      </c>
      <c r="Y68" s="18">
        <f>IF($A68="","",IF($R68="Canceled","Excluded: canceled",IF(OR($B68="",$C68="",$D68="",$E68="",$F68="",$G68="",$K68="",$L68="",$R68=""),"Review missing input",IF($R68&lt;&gt;"Completed","Review status",IF($K68=0,"Review zero revenue",IF(OR(AND($H68&lt;&gt;"",OR($I68="",$N68="")),AND($H68="",$I68&lt;&gt;"")),"Review product input",IF(IFERROR(VLOOKUP($E68,Assumptions!$D$3:$E$7,2,FALSE),"")="","Review target",IF($X68&lt;IFERROR(VLOOKUP($E68,Assumptions!$D$3:$E$7,2,FALSE),0),"Below target","OK"))))))))</f>
        <v/>
      </c>
    </row>
    <row r="69">
      <c r="A69" s="40" t="n"/>
      <c r="B69" s="20" t="n"/>
      <c r="C69" s="20" t="n"/>
      <c r="D69" s="21" t="n"/>
      <c r="E69" s="21" t="n"/>
      <c r="F69" s="21" t="n"/>
      <c r="G69" s="21" t="n"/>
      <c r="H69" s="20" t="n"/>
      <c r="I69" s="22" t="n"/>
      <c r="J69" s="13">
        <f>IF($A69="","",IF($H69="","",IFERROR(VLOOKUP($H69,Assumptions!$N$3:$P$8,2,FALSE),"")))</f>
        <v/>
      </c>
      <c r="K69" s="23" t="n"/>
      <c r="L69" s="22" t="n"/>
      <c r="M69" s="24">
        <f>IF($A69="","",IF($F69="","",IFERROR(VLOOKUP($F69,Assumptions!$I$3:$J$6,2,FALSE),"")))</f>
        <v/>
      </c>
      <c r="N69" s="24">
        <f>IF($A69="","",IF($H69="","",IFERROR(VLOOKUP($H69,Assumptions!$N$3:$P$8,3,FALSE),"")))</f>
        <v/>
      </c>
      <c r="O69" s="41" t="n"/>
      <c r="P69" s="24">
        <f>IF(OR($A69="",$O69=""),"",Assumptions!$B$5)</f>
        <v/>
      </c>
      <c r="Q69" s="23" t="n"/>
      <c r="R69" s="21" t="n"/>
      <c r="S69" s="24">
        <f>IF(OR($A69="",$L69="",$M69=""),"",IFERROR($L69*$M69,""))</f>
        <v/>
      </c>
      <c r="T69" s="24">
        <f>IF($A69="","",IF($H69="",0,IF(OR($I69="",$N69=""),"",IFERROR($I69*$N69,""))))</f>
        <v/>
      </c>
      <c r="U69" s="24">
        <f>IF($A69="","",IF($O69="",0,IFERROR($O69*$P69,"")))</f>
        <v/>
      </c>
      <c r="V69" s="24">
        <f>IF(OR($A69="",$K69="",$L69="",$M69=""),"",IF(AND($H69&lt;&gt;"",OR($I69="",$N69="")),"",IF(AND($O69&lt;&gt;"",$P69=""),"",SUM($Q69,$S69:$U69))))</f>
        <v/>
      </c>
      <c r="W69" s="24">
        <f>IF(OR($A69="",$K69="",$V69=""),"",$K69-$V69)</f>
        <v/>
      </c>
      <c r="X69" s="42">
        <f>IF(OR($A69="",$K69="",$W69=""),"",IFERROR($W69/$K69,""))</f>
        <v/>
      </c>
      <c r="Y69" s="13">
        <f>IF($A69="","",IF($R69="Canceled","Excluded: canceled",IF(OR($B69="",$C69="",$D69="",$E69="",$F69="",$G69="",$K69="",$L69="",$R69=""),"Review missing input",IF($R69&lt;&gt;"Completed","Review status",IF($K69=0,"Review zero revenue",IF(OR(AND($H69&lt;&gt;"",OR($I69="",$N69="")),AND($H69="",$I69&lt;&gt;"")),"Review product input",IF(IFERROR(VLOOKUP($E69,Assumptions!$D$3:$E$7,2,FALSE),"")="","Review target",IF($X69&lt;IFERROR(VLOOKUP($E69,Assumptions!$D$3:$E$7,2,FALSE),0),"Below target","OK"))))))))</f>
        <v/>
      </c>
    </row>
    <row r="70">
      <c r="A70" s="40" t="n"/>
      <c r="B70" s="20" t="n"/>
      <c r="C70" s="20" t="n"/>
      <c r="D70" s="21" t="n"/>
      <c r="E70" s="21" t="n"/>
      <c r="F70" s="21" t="n"/>
      <c r="G70" s="21" t="n"/>
      <c r="H70" s="20" t="n"/>
      <c r="I70" s="22" t="n"/>
      <c r="J70" s="18">
        <f>IF($A70="","",IF($H70="","",IFERROR(VLOOKUP($H70,Assumptions!$N$3:$P$8,2,FALSE),"")))</f>
        <v/>
      </c>
      <c r="K70" s="23" t="n"/>
      <c r="L70" s="22" t="n"/>
      <c r="M70" s="27">
        <f>IF($A70="","",IF($F70="","",IFERROR(VLOOKUP($F70,Assumptions!$I$3:$J$6,2,FALSE),"")))</f>
        <v/>
      </c>
      <c r="N70" s="27">
        <f>IF($A70="","",IF($H70="","",IFERROR(VLOOKUP($H70,Assumptions!$N$3:$P$8,3,FALSE),"")))</f>
        <v/>
      </c>
      <c r="O70" s="41" t="n"/>
      <c r="P70" s="27">
        <f>IF(OR($A70="",$O70=""),"",Assumptions!$B$5)</f>
        <v/>
      </c>
      <c r="Q70" s="23" t="n"/>
      <c r="R70" s="21" t="n"/>
      <c r="S70" s="27">
        <f>IF(OR($A70="",$L70="",$M70=""),"",IFERROR($L70*$M70,""))</f>
        <v/>
      </c>
      <c r="T70" s="27">
        <f>IF($A70="","",IF($H70="",0,IF(OR($I70="",$N70=""),"",IFERROR($I70*$N70,""))))</f>
        <v/>
      </c>
      <c r="U70" s="27">
        <f>IF($A70="","",IF($O70="",0,IFERROR($O70*$P70,"")))</f>
        <v/>
      </c>
      <c r="V70" s="27">
        <f>IF(OR($A70="",$K70="",$L70="",$M70=""),"",IF(AND($H70&lt;&gt;"",OR($I70="",$N70="")),"",IF(AND($O70&lt;&gt;"",$P70=""),"",SUM($Q70,$S70:$U70))))</f>
        <v/>
      </c>
      <c r="W70" s="27">
        <f>IF(OR($A70="",$K70="",$V70=""),"",$K70-$V70)</f>
        <v/>
      </c>
      <c r="X70" s="43">
        <f>IF(OR($A70="",$K70="",$W70=""),"",IFERROR($W70/$K70,""))</f>
        <v/>
      </c>
      <c r="Y70" s="18">
        <f>IF($A70="","",IF($R70="Canceled","Excluded: canceled",IF(OR($B70="",$C70="",$D70="",$E70="",$F70="",$G70="",$K70="",$L70="",$R70=""),"Review missing input",IF($R70&lt;&gt;"Completed","Review status",IF($K70=0,"Review zero revenue",IF(OR(AND($H70&lt;&gt;"",OR($I70="",$N70="")),AND($H70="",$I70&lt;&gt;"")),"Review product input",IF(IFERROR(VLOOKUP($E70,Assumptions!$D$3:$E$7,2,FALSE),"")="","Review target",IF($X70&lt;IFERROR(VLOOKUP($E70,Assumptions!$D$3:$E$7,2,FALSE),0),"Below target","OK"))))))))</f>
        <v/>
      </c>
    </row>
    <row r="71">
      <c r="A71" s="40" t="n"/>
      <c r="B71" s="20" t="n"/>
      <c r="C71" s="20" t="n"/>
      <c r="D71" s="21" t="n"/>
      <c r="E71" s="21" t="n"/>
      <c r="F71" s="21" t="n"/>
      <c r="G71" s="21" t="n"/>
      <c r="H71" s="20" t="n"/>
      <c r="I71" s="22" t="n"/>
      <c r="J71" s="13">
        <f>IF($A71="","",IF($H71="","",IFERROR(VLOOKUP($H71,Assumptions!$N$3:$P$8,2,FALSE),"")))</f>
        <v/>
      </c>
      <c r="K71" s="23" t="n"/>
      <c r="L71" s="22" t="n"/>
      <c r="M71" s="24">
        <f>IF($A71="","",IF($F71="","",IFERROR(VLOOKUP($F71,Assumptions!$I$3:$J$6,2,FALSE),"")))</f>
        <v/>
      </c>
      <c r="N71" s="24">
        <f>IF($A71="","",IF($H71="","",IFERROR(VLOOKUP($H71,Assumptions!$N$3:$P$8,3,FALSE),"")))</f>
        <v/>
      </c>
      <c r="O71" s="41" t="n"/>
      <c r="P71" s="24">
        <f>IF(OR($A71="",$O71=""),"",Assumptions!$B$5)</f>
        <v/>
      </c>
      <c r="Q71" s="23" t="n"/>
      <c r="R71" s="21" t="n"/>
      <c r="S71" s="24">
        <f>IF(OR($A71="",$L71="",$M71=""),"",IFERROR($L71*$M71,""))</f>
        <v/>
      </c>
      <c r="T71" s="24">
        <f>IF($A71="","",IF($H71="",0,IF(OR($I71="",$N71=""),"",IFERROR($I71*$N71,""))))</f>
        <v/>
      </c>
      <c r="U71" s="24">
        <f>IF($A71="","",IF($O71="",0,IFERROR($O71*$P71,"")))</f>
        <v/>
      </c>
      <c r="V71" s="24">
        <f>IF(OR($A71="",$K71="",$L71="",$M71=""),"",IF(AND($H71&lt;&gt;"",OR($I71="",$N71="")),"",IF(AND($O71&lt;&gt;"",$P71=""),"",SUM($Q71,$S71:$U71))))</f>
        <v/>
      </c>
      <c r="W71" s="24">
        <f>IF(OR($A71="",$K71="",$V71=""),"",$K71-$V71)</f>
        <v/>
      </c>
      <c r="X71" s="42">
        <f>IF(OR($A71="",$K71="",$W71=""),"",IFERROR($W71/$K71,""))</f>
        <v/>
      </c>
      <c r="Y71" s="13">
        <f>IF($A71="","",IF($R71="Canceled","Excluded: canceled",IF(OR($B71="",$C71="",$D71="",$E71="",$F71="",$G71="",$K71="",$L71="",$R71=""),"Review missing input",IF($R71&lt;&gt;"Completed","Review status",IF($K71=0,"Review zero revenue",IF(OR(AND($H71&lt;&gt;"",OR($I71="",$N71="")),AND($H71="",$I71&lt;&gt;"")),"Review product input",IF(IFERROR(VLOOKUP($E71,Assumptions!$D$3:$E$7,2,FALSE),"")="","Review target",IF($X71&lt;IFERROR(VLOOKUP($E71,Assumptions!$D$3:$E$7,2,FALSE),0),"Below target","OK"))))))))</f>
        <v/>
      </c>
    </row>
    <row r="72">
      <c r="A72" s="40" t="n"/>
      <c r="B72" s="20" t="n"/>
      <c r="C72" s="20" t="n"/>
      <c r="D72" s="21" t="n"/>
      <c r="E72" s="21" t="n"/>
      <c r="F72" s="21" t="n"/>
      <c r="G72" s="21" t="n"/>
      <c r="H72" s="20" t="n"/>
      <c r="I72" s="22" t="n"/>
      <c r="J72" s="18">
        <f>IF($A72="","",IF($H72="","",IFERROR(VLOOKUP($H72,Assumptions!$N$3:$P$8,2,FALSE),"")))</f>
        <v/>
      </c>
      <c r="K72" s="23" t="n"/>
      <c r="L72" s="22" t="n"/>
      <c r="M72" s="27">
        <f>IF($A72="","",IF($F72="","",IFERROR(VLOOKUP($F72,Assumptions!$I$3:$J$6,2,FALSE),"")))</f>
        <v/>
      </c>
      <c r="N72" s="27">
        <f>IF($A72="","",IF($H72="","",IFERROR(VLOOKUP($H72,Assumptions!$N$3:$P$8,3,FALSE),"")))</f>
        <v/>
      </c>
      <c r="O72" s="41" t="n"/>
      <c r="P72" s="27">
        <f>IF(OR($A72="",$O72=""),"",Assumptions!$B$5)</f>
        <v/>
      </c>
      <c r="Q72" s="23" t="n"/>
      <c r="R72" s="21" t="n"/>
      <c r="S72" s="27">
        <f>IF(OR($A72="",$L72="",$M72=""),"",IFERROR($L72*$M72,""))</f>
        <v/>
      </c>
      <c r="T72" s="27">
        <f>IF($A72="","",IF($H72="",0,IF(OR($I72="",$N72=""),"",IFERROR($I72*$N72,""))))</f>
        <v/>
      </c>
      <c r="U72" s="27">
        <f>IF($A72="","",IF($O72="",0,IFERROR($O72*$P72,"")))</f>
        <v/>
      </c>
      <c r="V72" s="27">
        <f>IF(OR($A72="",$K72="",$L72="",$M72=""),"",IF(AND($H72&lt;&gt;"",OR($I72="",$N72="")),"",IF(AND($O72&lt;&gt;"",$P72=""),"",SUM($Q72,$S72:$U72))))</f>
        <v/>
      </c>
      <c r="W72" s="27">
        <f>IF(OR($A72="",$K72="",$V72=""),"",$K72-$V72)</f>
        <v/>
      </c>
      <c r="X72" s="43">
        <f>IF(OR($A72="",$K72="",$W72=""),"",IFERROR($W72/$K72,""))</f>
        <v/>
      </c>
      <c r="Y72" s="18">
        <f>IF($A72="","",IF($R72="Canceled","Excluded: canceled",IF(OR($B72="",$C72="",$D72="",$E72="",$F72="",$G72="",$K72="",$L72="",$R72=""),"Review missing input",IF($R72&lt;&gt;"Completed","Review status",IF($K72=0,"Review zero revenue",IF(OR(AND($H72&lt;&gt;"",OR($I72="",$N72="")),AND($H72="",$I72&lt;&gt;"")),"Review product input",IF(IFERROR(VLOOKUP($E72,Assumptions!$D$3:$E$7,2,FALSE),"")="","Review target",IF($X72&lt;IFERROR(VLOOKUP($E72,Assumptions!$D$3:$E$7,2,FALSE),0),"Below target","OK"))))))))</f>
        <v/>
      </c>
    </row>
    <row r="73">
      <c r="A73" s="40" t="n"/>
      <c r="B73" s="20" t="n"/>
      <c r="C73" s="20" t="n"/>
      <c r="D73" s="21" t="n"/>
      <c r="E73" s="21" t="n"/>
      <c r="F73" s="21" t="n"/>
      <c r="G73" s="21" t="n"/>
      <c r="H73" s="20" t="n"/>
      <c r="I73" s="22" t="n"/>
      <c r="J73" s="13">
        <f>IF($A73="","",IF($H73="","",IFERROR(VLOOKUP($H73,Assumptions!$N$3:$P$8,2,FALSE),"")))</f>
        <v/>
      </c>
      <c r="K73" s="23" t="n"/>
      <c r="L73" s="22" t="n"/>
      <c r="M73" s="24">
        <f>IF($A73="","",IF($F73="","",IFERROR(VLOOKUP($F73,Assumptions!$I$3:$J$6,2,FALSE),"")))</f>
        <v/>
      </c>
      <c r="N73" s="24">
        <f>IF($A73="","",IF($H73="","",IFERROR(VLOOKUP($H73,Assumptions!$N$3:$P$8,3,FALSE),"")))</f>
        <v/>
      </c>
      <c r="O73" s="41" t="n"/>
      <c r="P73" s="24">
        <f>IF(OR($A73="",$O73=""),"",Assumptions!$B$5)</f>
        <v/>
      </c>
      <c r="Q73" s="23" t="n"/>
      <c r="R73" s="21" t="n"/>
      <c r="S73" s="24">
        <f>IF(OR($A73="",$L73="",$M73=""),"",IFERROR($L73*$M73,""))</f>
        <v/>
      </c>
      <c r="T73" s="24">
        <f>IF($A73="","",IF($H73="",0,IF(OR($I73="",$N73=""),"",IFERROR($I73*$N73,""))))</f>
        <v/>
      </c>
      <c r="U73" s="24">
        <f>IF($A73="","",IF($O73="",0,IFERROR($O73*$P73,"")))</f>
        <v/>
      </c>
      <c r="V73" s="24">
        <f>IF(OR($A73="",$K73="",$L73="",$M73=""),"",IF(AND($H73&lt;&gt;"",OR($I73="",$N73="")),"",IF(AND($O73&lt;&gt;"",$P73=""),"",SUM($Q73,$S73:$U73))))</f>
        <v/>
      </c>
      <c r="W73" s="24">
        <f>IF(OR($A73="",$K73="",$V73=""),"",$K73-$V73)</f>
        <v/>
      </c>
      <c r="X73" s="42">
        <f>IF(OR($A73="",$K73="",$W73=""),"",IFERROR($W73/$K73,""))</f>
        <v/>
      </c>
      <c r="Y73" s="13">
        <f>IF($A73="","",IF($R73="Canceled","Excluded: canceled",IF(OR($B73="",$C73="",$D73="",$E73="",$F73="",$G73="",$K73="",$L73="",$R73=""),"Review missing input",IF($R73&lt;&gt;"Completed","Review status",IF($K73=0,"Review zero revenue",IF(OR(AND($H73&lt;&gt;"",OR($I73="",$N73="")),AND($H73="",$I73&lt;&gt;"")),"Review product input",IF(IFERROR(VLOOKUP($E73,Assumptions!$D$3:$E$7,2,FALSE),"")="","Review target",IF($X73&lt;IFERROR(VLOOKUP($E73,Assumptions!$D$3:$E$7,2,FALSE),0),"Below target","OK"))))))))</f>
        <v/>
      </c>
    </row>
    <row r="74">
      <c r="A74" s="40" t="n"/>
      <c r="B74" s="20" t="n"/>
      <c r="C74" s="20" t="n"/>
      <c r="D74" s="21" t="n"/>
      <c r="E74" s="21" t="n"/>
      <c r="F74" s="21" t="n"/>
      <c r="G74" s="21" t="n"/>
      <c r="H74" s="20" t="n"/>
      <c r="I74" s="22" t="n"/>
      <c r="J74" s="18">
        <f>IF($A74="","",IF($H74="","",IFERROR(VLOOKUP($H74,Assumptions!$N$3:$P$8,2,FALSE),"")))</f>
        <v/>
      </c>
      <c r="K74" s="23" t="n"/>
      <c r="L74" s="22" t="n"/>
      <c r="M74" s="27">
        <f>IF($A74="","",IF($F74="","",IFERROR(VLOOKUP($F74,Assumptions!$I$3:$J$6,2,FALSE),"")))</f>
        <v/>
      </c>
      <c r="N74" s="27">
        <f>IF($A74="","",IF($H74="","",IFERROR(VLOOKUP($H74,Assumptions!$N$3:$P$8,3,FALSE),"")))</f>
        <v/>
      </c>
      <c r="O74" s="41" t="n"/>
      <c r="P74" s="27">
        <f>IF(OR($A74="",$O74=""),"",Assumptions!$B$5)</f>
        <v/>
      </c>
      <c r="Q74" s="23" t="n"/>
      <c r="R74" s="21" t="n"/>
      <c r="S74" s="27">
        <f>IF(OR($A74="",$L74="",$M74=""),"",IFERROR($L74*$M74,""))</f>
        <v/>
      </c>
      <c r="T74" s="27">
        <f>IF($A74="","",IF($H74="",0,IF(OR($I74="",$N74=""),"",IFERROR($I74*$N74,""))))</f>
        <v/>
      </c>
      <c r="U74" s="27">
        <f>IF($A74="","",IF($O74="",0,IFERROR($O74*$P74,"")))</f>
        <v/>
      </c>
      <c r="V74" s="27">
        <f>IF(OR($A74="",$K74="",$L74="",$M74=""),"",IF(AND($H74&lt;&gt;"",OR($I74="",$N74="")),"",IF(AND($O74&lt;&gt;"",$P74=""),"",SUM($Q74,$S74:$U74))))</f>
        <v/>
      </c>
      <c r="W74" s="27">
        <f>IF(OR($A74="",$K74="",$V74=""),"",$K74-$V74)</f>
        <v/>
      </c>
      <c r="X74" s="43">
        <f>IF(OR($A74="",$K74="",$W74=""),"",IFERROR($W74/$K74,""))</f>
        <v/>
      </c>
      <c r="Y74" s="18">
        <f>IF($A74="","",IF($R74="Canceled","Excluded: canceled",IF(OR($B74="",$C74="",$D74="",$E74="",$F74="",$G74="",$K74="",$L74="",$R74=""),"Review missing input",IF($R74&lt;&gt;"Completed","Review status",IF($K74=0,"Review zero revenue",IF(OR(AND($H74&lt;&gt;"",OR($I74="",$N74="")),AND($H74="",$I74&lt;&gt;"")),"Review product input",IF(IFERROR(VLOOKUP($E74,Assumptions!$D$3:$E$7,2,FALSE),"")="","Review target",IF($X74&lt;IFERROR(VLOOKUP($E74,Assumptions!$D$3:$E$7,2,FALSE),0),"Below target","OK"))))))))</f>
        <v/>
      </c>
    </row>
    <row r="75">
      <c r="A75" s="40" t="n"/>
      <c r="B75" s="20" t="n"/>
      <c r="C75" s="20" t="n"/>
      <c r="D75" s="21" t="n"/>
      <c r="E75" s="21" t="n"/>
      <c r="F75" s="21" t="n"/>
      <c r="G75" s="21" t="n"/>
      <c r="H75" s="20" t="n"/>
      <c r="I75" s="22" t="n"/>
      <c r="J75" s="13">
        <f>IF($A75="","",IF($H75="","",IFERROR(VLOOKUP($H75,Assumptions!$N$3:$P$8,2,FALSE),"")))</f>
        <v/>
      </c>
      <c r="K75" s="23" t="n"/>
      <c r="L75" s="22" t="n"/>
      <c r="M75" s="24">
        <f>IF($A75="","",IF($F75="","",IFERROR(VLOOKUP($F75,Assumptions!$I$3:$J$6,2,FALSE),"")))</f>
        <v/>
      </c>
      <c r="N75" s="24">
        <f>IF($A75="","",IF($H75="","",IFERROR(VLOOKUP($H75,Assumptions!$N$3:$P$8,3,FALSE),"")))</f>
        <v/>
      </c>
      <c r="O75" s="41" t="n"/>
      <c r="P75" s="24">
        <f>IF(OR($A75="",$O75=""),"",Assumptions!$B$5)</f>
        <v/>
      </c>
      <c r="Q75" s="23" t="n"/>
      <c r="R75" s="21" t="n"/>
      <c r="S75" s="24">
        <f>IF(OR($A75="",$L75="",$M75=""),"",IFERROR($L75*$M75,""))</f>
        <v/>
      </c>
      <c r="T75" s="24">
        <f>IF($A75="","",IF($H75="",0,IF(OR($I75="",$N75=""),"",IFERROR($I75*$N75,""))))</f>
        <v/>
      </c>
      <c r="U75" s="24">
        <f>IF($A75="","",IF($O75="",0,IFERROR($O75*$P75,"")))</f>
        <v/>
      </c>
      <c r="V75" s="24">
        <f>IF(OR($A75="",$K75="",$L75="",$M75=""),"",IF(AND($H75&lt;&gt;"",OR($I75="",$N75="")),"",IF(AND($O75&lt;&gt;"",$P75=""),"",SUM($Q75,$S75:$U75))))</f>
        <v/>
      </c>
      <c r="W75" s="24">
        <f>IF(OR($A75="",$K75="",$V75=""),"",$K75-$V75)</f>
        <v/>
      </c>
      <c r="X75" s="42">
        <f>IF(OR($A75="",$K75="",$W75=""),"",IFERROR($W75/$K75,""))</f>
        <v/>
      </c>
      <c r="Y75" s="13">
        <f>IF($A75="","",IF($R75="Canceled","Excluded: canceled",IF(OR($B75="",$C75="",$D75="",$E75="",$F75="",$G75="",$K75="",$L75="",$R75=""),"Review missing input",IF($R75&lt;&gt;"Completed","Review status",IF($K75=0,"Review zero revenue",IF(OR(AND($H75&lt;&gt;"",OR($I75="",$N75="")),AND($H75="",$I75&lt;&gt;"")),"Review product input",IF(IFERROR(VLOOKUP($E75,Assumptions!$D$3:$E$7,2,FALSE),"")="","Review target",IF($X75&lt;IFERROR(VLOOKUP($E75,Assumptions!$D$3:$E$7,2,FALSE),0),"Below target","OK"))))))))</f>
        <v/>
      </c>
    </row>
    <row r="76">
      <c r="A76" s="40" t="n"/>
      <c r="B76" s="20" t="n"/>
      <c r="C76" s="20" t="n"/>
      <c r="D76" s="21" t="n"/>
      <c r="E76" s="21" t="n"/>
      <c r="F76" s="21" t="n"/>
      <c r="G76" s="21" t="n"/>
      <c r="H76" s="20" t="n"/>
      <c r="I76" s="22" t="n"/>
      <c r="J76" s="18">
        <f>IF($A76="","",IF($H76="","",IFERROR(VLOOKUP($H76,Assumptions!$N$3:$P$8,2,FALSE),"")))</f>
        <v/>
      </c>
      <c r="K76" s="23" t="n"/>
      <c r="L76" s="22" t="n"/>
      <c r="M76" s="27">
        <f>IF($A76="","",IF($F76="","",IFERROR(VLOOKUP($F76,Assumptions!$I$3:$J$6,2,FALSE),"")))</f>
        <v/>
      </c>
      <c r="N76" s="27">
        <f>IF($A76="","",IF($H76="","",IFERROR(VLOOKUP($H76,Assumptions!$N$3:$P$8,3,FALSE),"")))</f>
        <v/>
      </c>
      <c r="O76" s="41" t="n"/>
      <c r="P76" s="27">
        <f>IF(OR($A76="",$O76=""),"",Assumptions!$B$5)</f>
        <v/>
      </c>
      <c r="Q76" s="23" t="n"/>
      <c r="R76" s="21" t="n"/>
      <c r="S76" s="27">
        <f>IF(OR($A76="",$L76="",$M76=""),"",IFERROR($L76*$M76,""))</f>
        <v/>
      </c>
      <c r="T76" s="27">
        <f>IF($A76="","",IF($H76="",0,IF(OR($I76="",$N76=""),"",IFERROR($I76*$N76,""))))</f>
        <v/>
      </c>
      <c r="U76" s="27">
        <f>IF($A76="","",IF($O76="",0,IFERROR($O76*$P76,"")))</f>
        <v/>
      </c>
      <c r="V76" s="27">
        <f>IF(OR($A76="",$K76="",$L76="",$M76=""),"",IF(AND($H76&lt;&gt;"",OR($I76="",$N76="")),"",IF(AND($O76&lt;&gt;"",$P76=""),"",SUM($Q76,$S76:$U76))))</f>
        <v/>
      </c>
      <c r="W76" s="27">
        <f>IF(OR($A76="",$K76="",$V76=""),"",$K76-$V76)</f>
        <v/>
      </c>
      <c r="X76" s="43">
        <f>IF(OR($A76="",$K76="",$W76=""),"",IFERROR($W76/$K76,""))</f>
        <v/>
      </c>
      <c r="Y76" s="18">
        <f>IF($A76="","",IF($R76="Canceled","Excluded: canceled",IF(OR($B76="",$C76="",$D76="",$E76="",$F76="",$G76="",$K76="",$L76="",$R76=""),"Review missing input",IF($R76&lt;&gt;"Completed","Review status",IF($K76=0,"Review zero revenue",IF(OR(AND($H76&lt;&gt;"",OR($I76="",$N76="")),AND($H76="",$I76&lt;&gt;"")),"Review product input",IF(IFERROR(VLOOKUP($E76,Assumptions!$D$3:$E$7,2,FALSE),"")="","Review target",IF($X76&lt;IFERROR(VLOOKUP($E76,Assumptions!$D$3:$E$7,2,FALSE),0),"Below target","OK"))))))))</f>
        <v/>
      </c>
    </row>
    <row r="77">
      <c r="A77" s="40" t="n"/>
      <c r="B77" s="20" t="n"/>
      <c r="C77" s="20" t="n"/>
      <c r="D77" s="21" t="n"/>
      <c r="E77" s="21" t="n"/>
      <c r="F77" s="21" t="n"/>
      <c r="G77" s="21" t="n"/>
      <c r="H77" s="20" t="n"/>
      <c r="I77" s="22" t="n"/>
      <c r="J77" s="13">
        <f>IF($A77="","",IF($H77="","",IFERROR(VLOOKUP($H77,Assumptions!$N$3:$P$8,2,FALSE),"")))</f>
        <v/>
      </c>
      <c r="K77" s="23" t="n"/>
      <c r="L77" s="22" t="n"/>
      <c r="M77" s="24">
        <f>IF($A77="","",IF($F77="","",IFERROR(VLOOKUP($F77,Assumptions!$I$3:$J$6,2,FALSE),"")))</f>
        <v/>
      </c>
      <c r="N77" s="24">
        <f>IF($A77="","",IF($H77="","",IFERROR(VLOOKUP($H77,Assumptions!$N$3:$P$8,3,FALSE),"")))</f>
        <v/>
      </c>
      <c r="O77" s="41" t="n"/>
      <c r="P77" s="24">
        <f>IF(OR($A77="",$O77=""),"",Assumptions!$B$5)</f>
        <v/>
      </c>
      <c r="Q77" s="23" t="n"/>
      <c r="R77" s="21" t="n"/>
      <c r="S77" s="24">
        <f>IF(OR($A77="",$L77="",$M77=""),"",IFERROR($L77*$M77,""))</f>
        <v/>
      </c>
      <c r="T77" s="24">
        <f>IF($A77="","",IF($H77="",0,IF(OR($I77="",$N77=""),"",IFERROR($I77*$N77,""))))</f>
        <v/>
      </c>
      <c r="U77" s="24">
        <f>IF($A77="","",IF($O77="",0,IFERROR($O77*$P77,"")))</f>
        <v/>
      </c>
      <c r="V77" s="24">
        <f>IF(OR($A77="",$K77="",$L77="",$M77=""),"",IF(AND($H77&lt;&gt;"",OR($I77="",$N77="")),"",IF(AND($O77&lt;&gt;"",$P77=""),"",SUM($Q77,$S77:$U77))))</f>
        <v/>
      </c>
      <c r="W77" s="24">
        <f>IF(OR($A77="",$K77="",$V77=""),"",$K77-$V77)</f>
        <v/>
      </c>
      <c r="X77" s="42">
        <f>IF(OR($A77="",$K77="",$W77=""),"",IFERROR($W77/$K77,""))</f>
        <v/>
      </c>
      <c r="Y77" s="13">
        <f>IF($A77="","",IF($R77="Canceled","Excluded: canceled",IF(OR($B77="",$C77="",$D77="",$E77="",$F77="",$G77="",$K77="",$L77="",$R77=""),"Review missing input",IF($R77&lt;&gt;"Completed","Review status",IF($K77=0,"Review zero revenue",IF(OR(AND($H77&lt;&gt;"",OR($I77="",$N77="")),AND($H77="",$I77&lt;&gt;"")),"Review product input",IF(IFERROR(VLOOKUP($E77,Assumptions!$D$3:$E$7,2,FALSE),"")="","Review target",IF($X77&lt;IFERROR(VLOOKUP($E77,Assumptions!$D$3:$E$7,2,FALSE),0),"Below target","OK"))))))))</f>
        <v/>
      </c>
    </row>
    <row r="78">
      <c r="A78" s="40" t="n"/>
      <c r="B78" s="20" t="n"/>
      <c r="C78" s="20" t="n"/>
      <c r="D78" s="21" t="n"/>
      <c r="E78" s="21" t="n"/>
      <c r="F78" s="21" t="n"/>
      <c r="G78" s="21" t="n"/>
      <c r="H78" s="20" t="n"/>
      <c r="I78" s="22" t="n"/>
      <c r="J78" s="18">
        <f>IF($A78="","",IF($H78="","",IFERROR(VLOOKUP($H78,Assumptions!$N$3:$P$8,2,FALSE),"")))</f>
        <v/>
      </c>
      <c r="K78" s="23" t="n"/>
      <c r="L78" s="22" t="n"/>
      <c r="M78" s="27">
        <f>IF($A78="","",IF($F78="","",IFERROR(VLOOKUP($F78,Assumptions!$I$3:$J$6,2,FALSE),"")))</f>
        <v/>
      </c>
      <c r="N78" s="27">
        <f>IF($A78="","",IF($H78="","",IFERROR(VLOOKUP($H78,Assumptions!$N$3:$P$8,3,FALSE),"")))</f>
        <v/>
      </c>
      <c r="O78" s="41" t="n"/>
      <c r="P78" s="27">
        <f>IF(OR($A78="",$O78=""),"",Assumptions!$B$5)</f>
        <v/>
      </c>
      <c r="Q78" s="23" t="n"/>
      <c r="R78" s="21" t="n"/>
      <c r="S78" s="27">
        <f>IF(OR($A78="",$L78="",$M78=""),"",IFERROR($L78*$M78,""))</f>
        <v/>
      </c>
      <c r="T78" s="27">
        <f>IF($A78="","",IF($H78="",0,IF(OR($I78="",$N78=""),"",IFERROR($I78*$N78,""))))</f>
        <v/>
      </c>
      <c r="U78" s="27">
        <f>IF($A78="","",IF($O78="",0,IFERROR($O78*$P78,"")))</f>
        <v/>
      </c>
      <c r="V78" s="27">
        <f>IF(OR($A78="",$K78="",$L78="",$M78=""),"",IF(AND($H78&lt;&gt;"",OR($I78="",$N78="")),"",IF(AND($O78&lt;&gt;"",$P78=""),"",SUM($Q78,$S78:$U78))))</f>
        <v/>
      </c>
      <c r="W78" s="27">
        <f>IF(OR($A78="",$K78="",$V78=""),"",$K78-$V78)</f>
        <v/>
      </c>
      <c r="X78" s="43">
        <f>IF(OR($A78="",$K78="",$W78=""),"",IFERROR($W78/$K78,""))</f>
        <v/>
      </c>
      <c r="Y78" s="18">
        <f>IF($A78="","",IF($R78="Canceled","Excluded: canceled",IF(OR($B78="",$C78="",$D78="",$E78="",$F78="",$G78="",$K78="",$L78="",$R78=""),"Review missing input",IF($R78&lt;&gt;"Completed","Review status",IF($K78=0,"Review zero revenue",IF(OR(AND($H78&lt;&gt;"",OR($I78="",$N78="")),AND($H78="",$I78&lt;&gt;"")),"Review product input",IF(IFERROR(VLOOKUP($E78,Assumptions!$D$3:$E$7,2,FALSE),"")="","Review target",IF($X78&lt;IFERROR(VLOOKUP($E78,Assumptions!$D$3:$E$7,2,FALSE),0),"Below target","OK"))))))))</f>
        <v/>
      </c>
    </row>
    <row r="79">
      <c r="A79" s="40" t="n"/>
      <c r="B79" s="20" t="n"/>
      <c r="C79" s="20" t="n"/>
      <c r="D79" s="21" t="n"/>
      <c r="E79" s="21" t="n"/>
      <c r="F79" s="21" t="n"/>
      <c r="G79" s="21" t="n"/>
      <c r="H79" s="20" t="n"/>
      <c r="I79" s="22" t="n"/>
      <c r="J79" s="13">
        <f>IF($A79="","",IF($H79="","",IFERROR(VLOOKUP($H79,Assumptions!$N$3:$P$8,2,FALSE),"")))</f>
        <v/>
      </c>
      <c r="K79" s="23" t="n"/>
      <c r="L79" s="22" t="n"/>
      <c r="M79" s="24">
        <f>IF($A79="","",IF($F79="","",IFERROR(VLOOKUP($F79,Assumptions!$I$3:$J$6,2,FALSE),"")))</f>
        <v/>
      </c>
      <c r="N79" s="24">
        <f>IF($A79="","",IF($H79="","",IFERROR(VLOOKUP($H79,Assumptions!$N$3:$P$8,3,FALSE),"")))</f>
        <v/>
      </c>
      <c r="O79" s="41" t="n"/>
      <c r="P79" s="24">
        <f>IF(OR($A79="",$O79=""),"",Assumptions!$B$5)</f>
        <v/>
      </c>
      <c r="Q79" s="23" t="n"/>
      <c r="R79" s="21" t="n"/>
      <c r="S79" s="24">
        <f>IF(OR($A79="",$L79="",$M79=""),"",IFERROR($L79*$M79,""))</f>
        <v/>
      </c>
      <c r="T79" s="24">
        <f>IF($A79="","",IF($H79="",0,IF(OR($I79="",$N79=""),"",IFERROR($I79*$N79,""))))</f>
        <v/>
      </c>
      <c r="U79" s="24">
        <f>IF($A79="","",IF($O79="",0,IFERROR($O79*$P79,"")))</f>
        <v/>
      </c>
      <c r="V79" s="24">
        <f>IF(OR($A79="",$K79="",$L79="",$M79=""),"",IF(AND($H79&lt;&gt;"",OR($I79="",$N79="")),"",IF(AND($O79&lt;&gt;"",$P79=""),"",SUM($Q79,$S79:$U79))))</f>
        <v/>
      </c>
      <c r="W79" s="24">
        <f>IF(OR($A79="",$K79="",$V79=""),"",$K79-$V79)</f>
        <v/>
      </c>
      <c r="X79" s="42">
        <f>IF(OR($A79="",$K79="",$W79=""),"",IFERROR($W79/$K79,""))</f>
        <v/>
      </c>
      <c r="Y79" s="13">
        <f>IF($A79="","",IF($R79="Canceled","Excluded: canceled",IF(OR($B79="",$C79="",$D79="",$E79="",$F79="",$G79="",$K79="",$L79="",$R79=""),"Review missing input",IF($R79&lt;&gt;"Completed","Review status",IF($K79=0,"Review zero revenue",IF(OR(AND($H79&lt;&gt;"",OR($I79="",$N79="")),AND($H79="",$I79&lt;&gt;"")),"Review product input",IF(IFERROR(VLOOKUP($E79,Assumptions!$D$3:$E$7,2,FALSE),"")="","Review target",IF($X79&lt;IFERROR(VLOOKUP($E79,Assumptions!$D$3:$E$7,2,FALSE),0),"Below target","OK"))))))))</f>
        <v/>
      </c>
    </row>
    <row r="80">
      <c r="A80" s="40" t="n"/>
      <c r="B80" s="20" t="n"/>
      <c r="C80" s="20" t="n"/>
      <c r="D80" s="21" t="n"/>
      <c r="E80" s="21" t="n"/>
      <c r="F80" s="21" t="n"/>
      <c r="G80" s="21" t="n"/>
      <c r="H80" s="20" t="n"/>
      <c r="I80" s="22" t="n"/>
      <c r="J80" s="18">
        <f>IF($A80="","",IF($H80="","",IFERROR(VLOOKUP($H80,Assumptions!$N$3:$P$8,2,FALSE),"")))</f>
        <v/>
      </c>
      <c r="K80" s="23" t="n"/>
      <c r="L80" s="22" t="n"/>
      <c r="M80" s="27">
        <f>IF($A80="","",IF($F80="","",IFERROR(VLOOKUP($F80,Assumptions!$I$3:$J$6,2,FALSE),"")))</f>
        <v/>
      </c>
      <c r="N80" s="27">
        <f>IF($A80="","",IF($H80="","",IFERROR(VLOOKUP($H80,Assumptions!$N$3:$P$8,3,FALSE),"")))</f>
        <v/>
      </c>
      <c r="O80" s="41" t="n"/>
      <c r="P80" s="27">
        <f>IF(OR($A80="",$O80=""),"",Assumptions!$B$5)</f>
        <v/>
      </c>
      <c r="Q80" s="23" t="n"/>
      <c r="R80" s="21" t="n"/>
      <c r="S80" s="27">
        <f>IF(OR($A80="",$L80="",$M80=""),"",IFERROR($L80*$M80,""))</f>
        <v/>
      </c>
      <c r="T80" s="27">
        <f>IF($A80="","",IF($H80="",0,IF(OR($I80="",$N80=""),"",IFERROR($I80*$N80,""))))</f>
        <v/>
      </c>
      <c r="U80" s="27">
        <f>IF($A80="","",IF($O80="",0,IFERROR($O80*$P80,"")))</f>
        <v/>
      </c>
      <c r="V80" s="27">
        <f>IF(OR($A80="",$K80="",$L80="",$M80=""),"",IF(AND($H80&lt;&gt;"",OR($I80="",$N80="")),"",IF(AND($O80&lt;&gt;"",$P80=""),"",SUM($Q80,$S80:$U80))))</f>
        <v/>
      </c>
      <c r="W80" s="27">
        <f>IF(OR($A80="",$K80="",$V80=""),"",$K80-$V80)</f>
        <v/>
      </c>
      <c r="X80" s="43">
        <f>IF(OR($A80="",$K80="",$W80=""),"",IFERROR($W80/$K80,""))</f>
        <v/>
      </c>
      <c r="Y80" s="18">
        <f>IF($A80="","",IF($R80="Canceled","Excluded: canceled",IF(OR($B80="",$C80="",$D80="",$E80="",$F80="",$G80="",$K80="",$L80="",$R80=""),"Review missing input",IF($R80&lt;&gt;"Completed","Review status",IF($K80=0,"Review zero revenue",IF(OR(AND($H80&lt;&gt;"",OR($I80="",$N80="")),AND($H80="",$I80&lt;&gt;"")),"Review product input",IF(IFERROR(VLOOKUP($E80,Assumptions!$D$3:$E$7,2,FALSE),"")="","Review target",IF($X80&lt;IFERROR(VLOOKUP($E80,Assumptions!$D$3:$E$7,2,FALSE),0),"Below target","OK"))))))))</f>
        <v/>
      </c>
    </row>
    <row r="81">
      <c r="A81" s="40" t="n"/>
      <c r="B81" s="20" t="n"/>
      <c r="C81" s="20" t="n"/>
      <c r="D81" s="21" t="n"/>
      <c r="E81" s="21" t="n"/>
      <c r="F81" s="21" t="n"/>
      <c r="G81" s="21" t="n"/>
      <c r="H81" s="20" t="n"/>
      <c r="I81" s="22" t="n"/>
      <c r="J81" s="13">
        <f>IF($A81="","",IF($H81="","",IFERROR(VLOOKUP($H81,Assumptions!$N$3:$P$8,2,FALSE),"")))</f>
        <v/>
      </c>
      <c r="K81" s="23" t="n"/>
      <c r="L81" s="22" t="n"/>
      <c r="M81" s="24">
        <f>IF($A81="","",IF($F81="","",IFERROR(VLOOKUP($F81,Assumptions!$I$3:$J$6,2,FALSE),"")))</f>
        <v/>
      </c>
      <c r="N81" s="24">
        <f>IF($A81="","",IF($H81="","",IFERROR(VLOOKUP($H81,Assumptions!$N$3:$P$8,3,FALSE),"")))</f>
        <v/>
      </c>
      <c r="O81" s="41" t="n"/>
      <c r="P81" s="24">
        <f>IF(OR($A81="",$O81=""),"",Assumptions!$B$5)</f>
        <v/>
      </c>
      <c r="Q81" s="23" t="n"/>
      <c r="R81" s="21" t="n"/>
      <c r="S81" s="24">
        <f>IF(OR($A81="",$L81="",$M81=""),"",IFERROR($L81*$M81,""))</f>
        <v/>
      </c>
      <c r="T81" s="24">
        <f>IF($A81="","",IF($H81="",0,IF(OR($I81="",$N81=""),"",IFERROR($I81*$N81,""))))</f>
        <v/>
      </c>
      <c r="U81" s="24">
        <f>IF($A81="","",IF($O81="",0,IFERROR($O81*$P81,"")))</f>
        <v/>
      </c>
      <c r="V81" s="24">
        <f>IF(OR($A81="",$K81="",$L81="",$M81=""),"",IF(AND($H81&lt;&gt;"",OR($I81="",$N81="")),"",IF(AND($O81&lt;&gt;"",$P81=""),"",SUM($Q81,$S81:$U81))))</f>
        <v/>
      </c>
      <c r="W81" s="24">
        <f>IF(OR($A81="",$K81="",$V81=""),"",$K81-$V81)</f>
        <v/>
      </c>
      <c r="X81" s="42">
        <f>IF(OR($A81="",$K81="",$W81=""),"",IFERROR($W81/$K81,""))</f>
        <v/>
      </c>
      <c r="Y81" s="13">
        <f>IF($A81="","",IF($R81="Canceled","Excluded: canceled",IF(OR($B81="",$C81="",$D81="",$E81="",$F81="",$G81="",$K81="",$L81="",$R81=""),"Review missing input",IF($R81&lt;&gt;"Completed","Review status",IF($K81=0,"Review zero revenue",IF(OR(AND($H81&lt;&gt;"",OR($I81="",$N81="")),AND($H81="",$I81&lt;&gt;"")),"Review product input",IF(IFERROR(VLOOKUP($E81,Assumptions!$D$3:$E$7,2,FALSE),"")="","Review target",IF($X81&lt;IFERROR(VLOOKUP($E81,Assumptions!$D$3:$E$7,2,FALSE),0),"Below target","OK"))))))))</f>
        <v/>
      </c>
    </row>
    <row r="82">
      <c r="A82" s="40" t="n"/>
      <c r="B82" s="20" t="n"/>
      <c r="C82" s="20" t="n"/>
      <c r="D82" s="21" t="n"/>
      <c r="E82" s="21" t="n"/>
      <c r="F82" s="21" t="n"/>
      <c r="G82" s="21" t="n"/>
      <c r="H82" s="20" t="n"/>
      <c r="I82" s="22" t="n"/>
      <c r="J82" s="18">
        <f>IF($A82="","",IF($H82="","",IFERROR(VLOOKUP($H82,Assumptions!$N$3:$P$8,2,FALSE),"")))</f>
        <v/>
      </c>
      <c r="K82" s="23" t="n"/>
      <c r="L82" s="22" t="n"/>
      <c r="M82" s="27">
        <f>IF($A82="","",IF($F82="","",IFERROR(VLOOKUP($F82,Assumptions!$I$3:$J$6,2,FALSE),"")))</f>
        <v/>
      </c>
      <c r="N82" s="27">
        <f>IF($A82="","",IF($H82="","",IFERROR(VLOOKUP($H82,Assumptions!$N$3:$P$8,3,FALSE),"")))</f>
        <v/>
      </c>
      <c r="O82" s="41" t="n"/>
      <c r="P82" s="27">
        <f>IF(OR($A82="",$O82=""),"",Assumptions!$B$5)</f>
        <v/>
      </c>
      <c r="Q82" s="23" t="n"/>
      <c r="R82" s="21" t="n"/>
      <c r="S82" s="27">
        <f>IF(OR($A82="",$L82="",$M82=""),"",IFERROR($L82*$M82,""))</f>
        <v/>
      </c>
      <c r="T82" s="27">
        <f>IF($A82="","",IF($H82="",0,IF(OR($I82="",$N82=""),"",IFERROR($I82*$N82,""))))</f>
        <v/>
      </c>
      <c r="U82" s="27">
        <f>IF($A82="","",IF($O82="",0,IFERROR($O82*$P82,"")))</f>
        <v/>
      </c>
      <c r="V82" s="27">
        <f>IF(OR($A82="",$K82="",$L82="",$M82=""),"",IF(AND($H82&lt;&gt;"",OR($I82="",$N82="")),"",IF(AND($O82&lt;&gt;"",$P82=""),"",SUM($Q82,$S82:$U82))))</f>
        <v/>
      </c>
      <c r="W82" s="27">
        <f>IF(OR($A82="",$K82="",$V82=""),"",$K82-$V82)</f>
        <v/>
      </c>
      <c r="X82" s="43">
        <f>IF(OR($A82="",$K82="",$W82=""),"",IFERROR($W82/$K82,""))</f>
        <v/>
      </c>
      <c r="Y82" s="18">
        <f>IF($A82="","",IF($R82="Canceled","Excluded: canceled",IF(OR($B82="",$C82="",$D82="",$E82="",$F82="",$G82="",$K82="",$L82="",$R82=""),"Review missing input",IF($R82&lt;&gt;"Completed","Review status",IF($K82=0,"Review zero revenue",IF(OR(AND($H82&lt;&gt;"",OR($I82="",$N82="")),AND($H82="",$I82&lt;&gt;"")),"Review product input",IF(IFERROR(VLOOKUP($E82,Assumptions!$D$3:$E$7,2,FALSE),"")="","Review target",IF($X82&lt;IFERROR(VLOOKUP($E82,Assumptions!$D$3:$E$7,2,FALSE),0),"Below target","OK"))))))))</f>
        <v/>
      </c>
    </row>
    <row r="83">
      <c r="A83" s="40" t="n"/>
      <c r="B83" s="20" t="n"/>
      <c r="C83" s="20" t="n"/>
      <c r="D83" s="21" t="n"/>
      <c r="E83" s="21" t="n"/>
      <c r="F83" s="21" t="n"/>
      <c r="G83" s="21" t="n"/>
      <c r="H83" s="20" t="n"/>
      <c r="I83" s="22" t="n"/>
      <c r="J83" s="13">
        <f>IF($A83="","",IF($H83="","",IFERROR(VLOOKUP($H83,Assumptions!$N$3:$P$8,2,FALSE),"")))</f>
        <v/>
      </c>
      <c r="K83" s="23" t="n"/>
      <c r="L83" s="22" t="n"/>
      <c r="M83" s="24">
        <f>IF($A83="","",IF($F83="","",IFERROR(VLOOKUP($F83,Assumptions!$I$3:$J$6,2,FALSE),"")))</f>
        <v/>
      </c>
      <c r="N83" s="24">
        <f>IF($A83="","",IF($H83="","",IFERROR(VLOOKUP($H83,Assumptions!$N$3:$P$8,3,FALSE),"")))</f>
        <v/>
      </c>
      <c r="O83" s="41" t="n"/>
      <c r="P83" s="24">
        <f>IF(OR($A83="",$O83=""),"",Assumptions!$B$5)</f>
        <v/>
      </c>
      <c r="Q83" s="23" t="n"/>
      <c r="R83" s="21" t="n"/>
      <c r="S83" s="24">
        <f>IF(OR($A83="",$L83="",$M83=""),"",IFERROR($L83*$M83,""))</f>
        <v/>
      </c>
      <c r="T83" s="24">
        <f>IF($A83="","",IF($H83="",0,IF(OR($I83="",$N83=""),"",IFERROR($I83*$N83,""))))</f>
        <v/>
      </c>
      <c r="U83" s="24">
        <f>IF($A83="","",IF($O83="",0,IFERROR($O83*$P83,"")))</f>
        <v/>
      </c>
      <c r="V83" s="24">
        <f>IF(OR($A83="",$K83="",$L83="",$M83=""),"",IF(AND($H83&lt;&gt;"",OR($I83="",$N83="")),"",IF(AND($O83&lt;&gt;"",$P83=""),"",SUM($Q83,$S83:$U83))))</f>
        <v/>
      </c>
      <c r="W83" s="24">
        <f>IF(OR($A83="",$K83="",$V83=""),"",$K83-$V83)</f>
        <v/>
      </c>
      <c r="X83" s="42">
        <f>IF(OR($A83="",$K83="",$W83=""),"",IFERROR($W83/$K83,""))</f>
        <v/>
      </c>
      <c r="Y83" s="13">
        <f>IF($A83="","",IF($R83="Canceled","Excluded: canceled",IF(OR($B83="",$C83="",$D83="",$E83="",$F83="",$G83="",$K83="",$L83="",$R83=""),"Review missing input",IF($R83&lt;&gt;"Completed","Review status",IF($K83=0,"Review zero revenue",IF(OR(AND($H83&lt;&gt;"",OR($I83="",$N83="")),AND($H83="",$I83&lt;&gt;"")),"Review product input",IF(IFERROR(VLOOKUP($E83,Assumptions!$D$3:$E$7,2,FALSE),"")="","Review target",IF($X83&lt;IFERROR(VLOOKUP($E83,Assumptions!$D$3:$E$7,2,FALSE),0),"Below target","OK"))))))))</f>
        <v/>
      </c>
    </row>
    <row r="84">
      <c r="A84" s="40" t="n"/>
      <c r="B84" s="20" t="n"/>
      <c r="C84" s="20" t="n"/>
      <c r="D84" s="21" t="n"/>
      <c r="E84" s="21" t="n"/>
      <c r="F84" s="21" t="n"/>
      <c r="G84" s="21" t="n"/>
      <c r="H84" s="20" t="n"/>
      <c r="I84" s="22" t="n"/>
      <c r="J84" s="18">
        <f>IF($A84="","",IF($H84="","",IFERROR(VLOOKUP($H84,Assumptions!$N$3:$P$8,2,FALSE),"")))</f>
        <v/>
      </c>
      <c r="K84" s="23" t="n"/>
      <c r="L84" s="22" t="n"/>
      <c r="M84" s="27">
        <f>IF($A84="","",IF($F84="","",IFERROR(VLOOKUP($F84,Assumptions!$I$3:$J$6,2,FALSE),"")))</f>
        <v/>
      </c>
      <c r="N84" s="27">
        <f>IF($A84="","",IF($H84="","",IFERROR(VLOOKUP($H84,Assumptions!$N$3:$P$8,3,FALSE),"")))</f>
        <v/>
      </c>
      <c r="O84" s="41" t="n"/>
      <c r="P84" s="27">
        <f>IF(OR($A84="",$O84=""),"",Assumptions!$B$5)</f>
        <v/>
      </c>
      <c r="Q84" s="23" t="n"/>
      <c r="R84" s="21" t="n"/>
      <c r="S84" s="27">
        <f>IF(OR($A84="",$L84="",$M84=""),"",IFERROR($L84*$M84,""))</f>
        <v/>
      </c>
      <c r="T84" s="27">
        <f>IF($A84="","",IF($H84="",0,IF(OR($I84="",$N84=""),"",IFERROR($I84*$N84,""))))</f>
        <v/>
      </c>
      <c r="U84" s="27">
        <f>IF($A84="","",IF($O84="",0,IFERROR($O84*$P84,"")))</f>
        <v/>
      </c>
      <c r="V84" s="27">
        <f>IF(OR($A84="",$K84="",$L84="",$M84=""),"",IF(AND($H84&lt;&gt;"",OR($I84="",$N84="")),"",IF(AND($O84&lt;&gt;"",$P84=""),"",SUM($Q84,$S84:$U84))))</f>
        <v/>
      </c>
      <c r="W84" s="27">
        <f>IF(OR($A84="",$K84="",$V84=""),"",$K84-$V84)</f>
        <v/>
      </c>
      <c r="X84" s="43">
        <f>IF(OR($A84="",$K84="",$W84=""),"",IFERROR($W84/$K84,""))</f>
        <v/>
      </c>
      <c r="Y84" s="18">
        <f>IF($A84="","",IF($R84="Canceled","Excluded: canceled",IF(OR($B84="",$C84="",$D84="",$E84="",$F84="",$G84="",$K84="",$L84="",$R84=""),"Review missing input",IF($R84&lt;&gt;"Completed","Review status",IF($K84=0,"Review zero revenue",IF(OR(AND($H84&lt;&gt;"",OR($I84="",$N84="")),AND($H84="",$I84&lt;&gt;"")),"Review product input",IF(IFERROR(VLOOKUP($E84,Assumptions!$D$3:$E$7,2,FALSE),"")="","Review target",IF($X84&lt;IFERROR(VLOOKUP($E84,Assumptions!$D$3:$E$7,2,FALSE),0),"Below target","OK"))))))))</f>
        <v/>
      </c>
    </row>
    <row r="85">
      <c r="A85" s="40" t="n"/>
      <c r="B85" s="20" t="n"/>
      <c r="C85" s="20" t="n"/>
      <c r="D85" s="21" t="n"/>
      <c r="E85" s="21" t="n"/>
      <c r="F85" s="21" t="n"/>
      <c r="G85" s="21" t="n"/>
      <c r="H85" s="20" t="n"/>
      <c r="I85" s="22" t="n"/>
      <c r="J85" s="13">
        <f>IF($A85="","",IF($H85="","",IFERROR(VLOOKUP($H85,Assumptions!$N$3:$P$8,2,FALSE),"")))</f>
        <v/>
      </c>
      <c r="K85" s="23" t="n"/>
      <c r="L85" s="22" t="n"/>
      <c r="M85" s="24">
        <f>IF($A85="","",IF($F85="","",IFERROR(VLOOKUP($F85,Assumptions!$I$3:$J$6,2,FALSE),"")))</f>
        <v/>
      </c>
      <c r="N85" s="24">
        <f>IF($A85="","",IF($H85="","",IFERROR(VLOOKUP($H85,Assumptions!$N$3:$P$8,3,FALSE),"")))</f>
        <v/>
      </c>
      <c r="O85" s="41" t="n"/>
      <c r="P85" s="24">
        <f>IF(OR($A85="",$O85=""),"",Assumptions!$B$5)</f>
        <v/>
      </c>
      <c r="Q85" s="23" t="n"/>
      <c r="R85" s="21" t="n"/>
      <c r="S85" s="24">
        <f>IF(OR($A85="",$L85="",$M85=""),"",IFERROR($L85*$M85,""))</f>
        <v/>
      </c>
      <c r="T85" s="24">
        <f>IF($A85="","",IF($H85="",0,IF(OR($I85="",$N85=""),"",IFERROR($I85*$N85,""))))</f>
        <v/>
      </c>
      <c r="U85" s="24">
        <f>IF($A85="","",IF($O85="",0,IFERROR($O85*$P85,"")))</f>
        <v/>
      </c>
      <c r="V85" s="24">
        <f>IF(OR($A85="",$K85="",$L85="",$M85=""),"",IF(AND($H85&lt;&gt;"",OR($I85="",$N85="")),"",IF(AND($O85&lt;&gt;"",$P85=""),"",SUM($Q85,$S85:$U85))))</f>
        <v/>
      </c>
      <c r="W85" s="24">
        <f>IF(OR($A85="",$K85="",$V85=""),"",$K85-$V85)</f>
        <v/>
      </c>
      <c r="X85" s="42">
        <f>IF(OR($A85="",$K85="",$W85=""),"",IFERROR($W85/$K85,""))</f>
        <v/>
      </c>
      <c r="Y85" s="13">
        <f>IF($A85="","",IF($R85="Canceled","Excluded: canceled",IF(OR($B85="",$C85="",$D85="",$E85="",$F85="",$G85="",$K85="",$L85="",$R85=""),"Review missing input",IF($R85&lt;&gt;"Completed","Review status",IF($K85=0,"Review zero revenue",IF(OR(AND($H85&lt;&gt;"",OR($I85="",$N85="")),AND($H85="",$I85&lt;&gt;"")),"Review product input",IF(IFERROR(VLOOKUP($E85,Assumptions!$D$3:$E$7,2,FALSE),"")="","Review target",IF($X85&lt;IFERROR(VLOOKUP($E85,Assumptions!$D$3:$E$7,2,FALSE),0),"Below target","OK"))))))))</f>
        <v/>
      </c>
    </row>
    <row r="86">
      <c r="A86" s="40" t="n"/>
      <c r="B86" s="20" t="n"/>
      <c r="C86" s="20" t="n"/>
      <c r="D86" s="21" t="n"/>
      <c r="E86" s="21" t="n"/>
      <c r="F86" s="21" t="n"/>
      <c r="G86" s="21" t="n"/>
      <c r="H86" s="20" t="n"/>
      <c r="I86" s="22" t="n"/>
      <c r="J86" s="18">
        <f>IF($A86="","",IF($H86="","",IFERROR(VLOOKUP($H86,Assumptions!$N$3:$P$8,2,FALSE),"")))</f>
        <v/>
      </c>
      <c r="K86" s="23" t="n"/>
      <c r="L86" s="22" t="n"/>
      <c r="M86" s="27">
        <f>IF($A86="","",IF($F86="","",IFERROR(VLOOKUP($F86,Assumptions!$I$3:$J$6,2,FALSE),"")))</f>
        <v/>
      </c>
      <c r="N86" s="27">
        <f>IF($A86="","",IF($H86="","",IFERROR(VLOOKUP($H86,Assumptions!$N$3:$P$8,3,FALSE),"")))</f>
        <v/>
      </c>
      <c r="O86" s="41" t="n"/>
      <c r="P86" s="27">
        <f>IF(OR($A86="",$O86=""),"",Assumptions!$B$5)</f>
        <v/>
      </c>
      <c r="Q86" s="23" t="n"/>
      <c r="R86" s="21" t="n"/>
      <c r="S86" s="27">
        <f>IF(OR($A86="",$L86="",$M86=""),"",IFERROR($L86*$M86,""))</f>
        <v/>
      </c>
      <c r="T86" s="27">
        <f>IF($A86="","",IF($H86="",0,IF(OR($I86="",$N86=""),"",IFERROR($I86*$N86,""))))</f>
        <v/>
      </c>
      <c r="U86" s="27">
        <f>IF($A86="","",IF($O86="",0,IFERROR($O86*$P86,"")))</f>
        <v/>
      </c>
      <c r="V86" s="27">
        <f>IF(OR($A86="",$K86="",$L86="",$M86=""),"",IF(AND($H86&lt;&gt;"",OR($I86="",$N86="")),"",IF(AND($O86&lt;&gt;"",$P86=""),"",SUM($Q86,$S86:$U86))))</f>
        <v/>
      </c>
      <c r="W86" s="27">
        <f>IF(OR($A86="",$K86="",$V86=""),"",$K86-$V86)</f>
        <v/>
      </c>
      <c r="X86" s="43">
        <f>IF(OR($A86="",$K86="",$W86=""),"",IFERROR($W86/$K86,""))</f>
        <v/>
      </c>
      <c r="Y86" s="18">
        <f>IF($A86="","",IF($R86="Canceled","Excluded: canceled",IF(OR($B86="",$C86="",$D86="",$E86="",$F86="",$G86="",$K86="",$L86="",$R86=""),"Review missing input",IF($R86&lt;&gt;"Completed","Review status",IF($K86=0,"Review zero revenue",IF(OR(AND($H86&lt;&gt;"",OR($I86="",$N86="")),AND($H86="",$I86&lt;&gt;"")),"Review product input",IF(IFERROR(VLOOKUP($E86,Assumptions!$D$3:$E$7,2,FALSE),"")="","Review target",IF($X86&lt;IFERROR(VLOOKUP($E86,Assumptions!$D$3:$E$7,2,FALSE),0),"Below target","OK"))))))))</f>
        <v/>
      </c>
    </row>
    <row r="87">
      <c r="A87" s="40" t="n"/>
      <c r="B87" s="20" t="n"/>
      <c r="C87" s="20" t="n"/>
      <c r="D87" s="21" t="n"/>
      <c r="E87" s="21" t="n"/>
      <c r="F87" s="21" t="n"/>
      <c r="G87" s="21" t="n"/>
      <c r="H87" s="20" t="n"/>
      <c r="I87" s="22" t="n"/>
      <c r="J87" s="13">
        <f>IF($A87="","",IF($H87="","",IFERROR(VLOOKUP($H87,Assumptions!$N$3:$P$8,2,FALSE),"")))</f>
        <v/>
      </c>
      <c r="K87" s="23" t="n"/>
      <c r="L87" s="22" t="n"/>
      <c r="M87" s="24">
        <f>IF($A87="","",IF($F87="","",IFERROR(VLOOKUP($F87,Assumptions!$I$3:$J$6,2,FALSE),"")))</f>
        <v/>
      </c>
      <c r="N87" s="24">
        <f>IF($A87="","",IF($H87="","",IFERROR(VLOOKUP($H87,Assumptions!$N$3:$P$8,3,FALSE),"")))</f>
        <v/>
      </c>
      <c r="O87" s="41" t="n"/>
      <c r="P87" s="24">
        <f>IF(OR($A87="",$O87=""),"",Assumptions!$B$5)</f>
        <v/>
      </c>
      <c r="Q87" s="23" t="n"/>
      <c r="R87" s="21" t="n"/>
      <c r="S87" s="24">
        <f>IF(OR($A87="",$L87="",$M87=""),"",IFERROR($L87*$M87,""))</f>
        <v/>
      </c>
      <c r="T87" s="24">
        <f>IF($A87="","",IF($H87="",0,IF(OR($I87="",$N87=""),"",IFERROR($I87*$N87,""))))</f>
        <v/>
      </c>
      <c r="U87" s="24">
        <f>IF($A87="","",IF($O87="",0,IFERROR($O87*$P87,"")))</f>
        <v/>
      </c>
      <c r="V87" s="24">
        <f>IF(OR($A87="",$K87="",$L87="",$M87=""),"",IF(AND($H87&lt;&gt;"",OR($I87="",$N87="")),"",IF(AND($O87&lt;&gt;"",$P87=""),"",SUM($Q87,$S87:$U87))))</f>
        <v/>
      </c>
      <c r="W87" s="24">
        <f>IF(OR($A87="",$K87="",$V87=""),"",$K87-$V87)</f>
        <v/>
      </c>
      <c r="X87" s="42">
        <f>IF(OR($A87="",$K87="",$W87=""),"",IFERROR($W87/$K87,""))</f>
        <v/>
      </c>
      <c r="Y87" s="13">
        <f>IF($A87="","",IF($R87="Canceled","Excluded: canceled",IF(OR($B87="",$C87="",$D87="",$E87="",$F87="",$G87="",$K87="",$L87="",$R87=""),"Review missing input",IF($R87&lt;&gt;"Completed","Review status",IF($K87=0,"Review zero revenue",IF(OR(AND($H87&lt;&gt;"",OR($I87="",$N87="")),AND($H87="",$I87&lt;&gt;"")),"Review product input",IF(IFERROR(VLOOKUP($E87,Assumptions!$D$3:$E$7,2,FALSE),"")="","Review target",IF($X87&lt;IFERROR(VLOOKUP($E87,Assumptions!$D$3:$E$7,2,FALSE),0),"Below target","OK"))))))))</f>
        <v/>
      </c>
    </row>
    <row r="88">
      <c r="A88" s="40" t="n"/>
      <c r="B88" s="20" t="n"/>
      <c r="C88" s="20" t="n"/>
      <c r="D88" s="21" t="n"/>
      <c r="E88" s="21" t="n"/>
      <c r="F88" s="21" t="n"/>
      <c r="G88" s="21" t="n"/>
      <c r="H88" s="20" t="n"/>
      <c r="I88" s="22" t="n"/>
      <c r="J88" s="18">
        <f>IF($A88="","",IF($H88="","",IFERROR(VLOOKUP($H88,Assumptions!$N$3:$P$8,2,FALSE),"")))</f>
        <v/>
      </c>
      <c r="K88" s="23" t="n"/>
      <c r="L88" s="22" t="n"/>
      <c r="M88" s="27">
        <f>IF($A88="","",IF($F88="","",IFERROR(VLOOKUP($F88,Assumptions!$I$3:$J$6,2,FALSE),"")))</f>
        <v/>
      </c>
      <c r="N88" s="27">
        <f>IF($A88="","",IF($H88="","",IFERROR(VLOOKUP($H88,Assumptions!$N$3:$P$8,3,FALSE),"")))</f>
        <v/>
      </c>
      <c r="O88" s="41" t="n"/>
      <c r="P88" s="27">
        <f>IF(OR($A88="",$O88=""),"",Assumptions!$B$5)</f>
        <v/>
      </c>
      <c r="Q88" s="23" t="n"/>
      <c r="R88" s="21" t="n"/>
      <c r="S88" s="27">
        <f>IF(OR($A88="",$L88="",$M88=""),"",IFERROR($L88*$M88,""))</f>
        <v/>
      </c>
      <c r="T88" s="27">
        <f>IF($A88="","",IF($H88="",0,IF(OR($I88="",$N88=""),"",IFERROR($I88*$N88,""))))</f>
        <v/>
      </c>
      <c r="U88" s="27">
        <f>IF($A88="","",IF($O88="",0,IFERROR($O88*$P88,"")))</f>
        <v/>
      </c>
      <c r="V88" s="27">
        <f>IF(OR($A88="",$K88="",$L88="",$M88=""),"",IF(AND($H88&lt;&gt;"",OR($I88="",$N88="")),"",IF(AND($O88&lt;&gt;"",$P88=""),"",SUM($Q88,$S88:$U88))))</f>
        <v/>
      </c>
      <c r="W88" s="27">
        <f>IF(OR($A88="",$K88="",$V88=""),"",$K88-$V88)</f>
        <v/>
      </c>
      <c r="X88" s="43">
        <f>IF(OR($A88="",$K88="",$W88=""),"",IFERROR($W88/$K88,""))</f>
        <v/>
      </c>
      <c r="Y88" s="18">
        <f>IF($A88="","",IF($R88="Canceled","Excluded: canceled",IF(OR($B88="",$C88="",$D88="",$E88="",$F88="",$G88="",$K88="",$L88="",$R88=""),"Review missing input",IF($R88&lt;&gt;"Completed","Review status",IF($K88=0,"Review zero revenue",IF(OR(AND($H88&lt;&gt;"",OR($I88="",$N88="")),AND($H88="",$I88&lt;&gt;"")),"Review product input",IF(IFERROR(VLOOKUP($E88,Assumptions!$D$3:$E$7,2,FALSE),"")="","Review target",IF($X88&lt;IFERROR(VLOOKUP($E88,Assumptions!$D$3:$E$7,2,FALSE),0),"Below target","OK"))))))))</f>
        <v/>
      </c>
    </row>
    <row r="89">
      <c r="A89" s="40" t="n"/>
      <c r="B89" s="20" t="n"/>
      <c r="C89" s="20" t="n"/>
      <c r="D89" s="21" t="n"/>
      <c r="E89" s="21" t="n"/>
      <c r="F89" s="21" t="n"/>
      <c r="G89" s="21" t="n"/>
      <c r="H89" s="20" t="n"/>
      <c r="I89" s="22" t="n"/>
      <c r="J89" s="13">
        <f>IF($A89="","",IF($H89="","",IFERROR(VLOOKUP($H89,Assumptions!$N$3:$P$8,2,FALSE),"")))</f>
        <v/>
      </c>
      <c r="K89" s="23" t="n"/>
      <c r="L89" s="22" t="n"/>
      <c r="M89" s="24">
        <f>IF($A89="","",IF($F89="","",IFERROR(VLOOKUP($F89,Assumptions!$I$3:$J$6,2,FALSE),"")))</f>
        <v/>
      </c>
      <c r="N89" s="24">
        <f>IF($A89="","",IF($H89="","",IFERROR(VLOOKUP($H89,Assumptions!$N$3:$P$8,3,FALSE),"")))</f>
        <v/>
      </c>
      <c r="O89" s="41" t="n"/>
      <c r="P89" s="24">
        <f>IF(OR($A89="",$O89=""),"",Assumptions!$B$5)</f>
        <v/>
      </c>
      <c r="Q89" s="23" t="n"/>
      <c r="R89" s="21" t="n"/>
      <c r="S89" s="24">
        <f>IF(OR($A89="",$L89="",$M89=""),"",IFERROR($L89*$M89,""))</f>
        <v/>
      </c>
      <c r="T89" s="24">
        <f>IF($A89="","",IF($H89="",0,IF(OR($I89="",$N89=""),"",IFERROR($I89*$N89,""))))</f>
        <v/>
      </c>
      <c r="U89" s="24">
        <f>IF($A89="","",IF($O89="",0,IFERROR($O89*$P89,"")))</f>
        <v/>
      </c>
      <c r="V89" s="24">
        <f>IF(OR($A89="",$K89="",$L89="",$M89=""),"",IF(AND($H89&lt;&gt;"",OR($I89="",$N89="")),"",IF(AND($O89&lt;&gt;"",$P89=""),"",SUM($Q89,$S89:$U89))))</f>
        <v/>
      </c>
      <c r="W89" s="24">
        <f>IF(OR($A89="",$K89="",$V89=""),"",$K89-$V89)</f>
        <v/>
      </c>
      <c r="X89" s="42">
        <f>IF(OR($A89="",$K89="",$W89=""),"",IFERROR($W89/$K89,""))</f>
        <v/>
      </c>
      <c r="Y89" s="13">
        <f>IF($A89="","",IF($R89="Canceled","Excluded: canceled",IF(OR($B89="",$C89="",$D89="",$E89="",$F89="",$G89="",$K89="",$L89="",$R89=""),"Review missing input",IF($R89&lt;&gt;"Completed","Review status",IF($K89=0,"Review zero revenue",IF(OR(AND($H89&lt;&gt;"",OR($I89="",$N89="")),AND($H89="",$I89&lt;&gt;"")),"Review product input",IF(IFERROR(VLOOKUP($E89,Assumptions!$D$3:$E$7,2,FALSE),"")="","Review target",IF($X89&lt;IFERROR(VLOOKUP($E89,Assumptions!$D$3:$E$7,2,FALSE),0),"Below target","OK"))))))))</f>
        <v/>
      </c>
    </row>
    <row r="90">
      <c r="A90" s="40" t="n"/>
      <c r="B90" s="20" t="n"/>
      <c r="C90" s="20" t="n"/>
      <c r="D90" s="21" t="n"/>
      <c r="E90" s="21" t="n"/>
      <c r="F90" s="21" t="n"/>
      <c r="G90" s="21" t="n"/>
      <c r="H90" s="20" t="n"/>
      <c r="I90" s="22" t="n"/>
      <c r="J90" s="18">
        <f>IF($A90="","",IF($H90="","",IFERROR(VLOOKUP($H90,Assumptions!$N$3:$P$8,2,FALSE),"")))</f>
        <v/>
      </c>
      <c r="K90" s="23" t="n"/>
      <c r="L90" s="22" t="n"/>
      <c r="M90" s="27">
        <f>IF($A90="","",IF($F90="","",IFERROR(VLOOKUP($F90,Assumptions!$I$3:$J$6,2,FALSE),"")))</f>
        <v/>
      </c>
      <c r="N90" s="27">
        <f>IF($A90="","",IF($H90="","",IFERROR(VLOOKUP($H90,Assumptions!$N$3:$P$8,3,FALSE),"")))</f>
        <v/>
      </c>
      <c r="O90" s="41" t="n"/>
      <c r="P90" s="27">
        <f>IF(OR($A90="",$O90=""),"",Assumptions!$B$5)</f>
        <v/>
      </c>
      <c r="Q90" s="23" t="n"/>
      <c r="R90" s="21" t="n"/>
      <c r="S90" s="27">
        <f>IF(OR($A90="",$L90="",$M90=""),"",IFERROR($L90*$M90,""))</f>
        <v/>
      </c>
      <c r="T90" s="27">
        <f>IF($A90="","",IF($H90="",0,IF(OR($I90="",$N90=""),"",IFERROR($I90*$N90,""))))</f>
        <v/>
      </c>
      <c r="U90" s="27">
        <f>IF($A90="","",IF($O90="",0,IFERROR($O90*$P90,"")))</f>
        <v/>
      </c>
      <c r="V90" s="27">
        <f>IF(OR($A90="",$K90="",$L90="",$M90=""),"",IF(AND($H90&lt;&gt;"",OR($I90="",$N90="")),"",IF(AND($O90&lt;&gt;"",$P90=""),"",SUM($Q90,$S90:$U90))))</f>
        <v/>
      </c>
      <c r="W90" s="27">
        <f>IF(OR($A90="",$K90="",$V90=""),"",$K90-$V90)</f>
        <v/>
      </c>
      <c r="X90" s="43">
        <f>IF(OR($A90="",$K90="",$W90=""),"",IFERROR($W90/$K90,""))</f>
        <v/>
      </c>
      <c r="Y90" s="18">
        <f>IF($A90="","",IF($R90="Canceled","Excluded: canceled",IF(OR($B90="",$C90="",$D90="",$E90="",$F90="",$G90="",$K90="",$L90="",$R90=""),"Review missing input",IF($R90&lt;&gt;"Completed","Review status",IF($K90=0,"Review zero revenue",IF(OR(AND($H90&lt;&gt;"",OR($I90="",$N90="")),AND($H90="",$I90&lt;&gt;"")),"Review product input",IF(IFERROR(VLOOKUP($E90,Assumptions!$D$3:$E$7,2,FALSE),"")="","Review target",IF($X90&lt;IFERROR(VLOOKUP($E90,Assumptions!$D$3:$E$7,2,FALSE),0),"Below target","OK"))))))))</f>
        <v/>
      </c>
    </row>
    <row r="91">
      <c r="A91" s="40" t="n"/>
      <c r="B91" s="20" t="n"/>
      <c r="C91" s="20" t="n"/>
      <c r="D91" s="21" t="n"/>
      <c r="E91" s="21" t="n"/>
      <c r="F91" s="21" t="n"/>
      <c r="G91" s="21" t="n"/>
      <c r="H91" s="20" t="n"/>
      <c r="I91" s="22" t="n"/>
      <c r="J91" s="13">
        <f>IF($A91="","",IF($H91="","",IFERROR(VLOOKUP($H91,Assumptions!$N$3:$P$8,2,FALSE),"")))</f>
        <v/>
      </c>
      <c r="K91" s="23" t="n"/>
      <c r="L91" s="22" t="n"/>
      <c r="M91" s="24">
        <f>IF($A91="","",IF($F91="","",IFERROR(VLOOKUP($F91,Assumptions!$I$3:$J$6,2,FALSE),"")))</f>
        <v/>
      </c>
      <c r="N91" s="24">
        <f>IF($A91="","",IF($H91="","",IFERROR(VLOOKUP($H91,Assumptions!$N$3:$P$8,3,FALSE),"")))</f>
        <v/>
      </c>
      <c r="O91" s="41" t="n"/>
      <c r="P91" s="24">
        <f>IF(OR($A91="",$O91=""),"",Assumptions!$B$5)</f>
        <v/>
      </c>
      <c r="Q91" s="23" t="n"/>
      <c r="R91" s="21" t="n"/>
      <c r="S91" s="24">
        <f>IF(OR($A91="",$L91="",$M91=""),"",IFERROR($L91*$M91,""))</f>
        <v/>
      </c>
      <c r="T91" s="24">
        <f>IF($A91="","",IF($H91="",0,IF(OR($I91="",$N91=""),"",IFERROR($I91*$N91,""))))</f>
        <v/>
      </c>
      <c r="U91" s="24">
        <f>IF($A91="","",IF($O91="",0,IFERROR($O91*$P91,"")))</f>
        <v/>
      </c>
      <c r="V91" s="24">
        <f>IF(OR($A91="",$K91="",$L91="",$M91=""),"",IF(AND($H91&lt;&gt;"",OR($I91="",$N91="")),"",IF(AND($O91&lt;&gt;"",$P91=""),"",SUM($Q91,$S91:$U91))))</f>
        <v/>
      </c>
      <c r="W91" s="24">
        <f>IF(OR($A91="",$K91="",$V91=""),"",$K91-$V91)</f>
        <v/>
      </c>
      <c r="X91" s="42">
        <f>IF(OR($A91="",$K91="",$W91=""),"",IFERROR($W91/$K91,""))</f>
        <v/>
      </c>
      <c r="Y91" s="13">
        <f>IF($A91="","",IF($R91="Canceled","Excluded: canceled",IF(OR($B91="",$C91="",$D91="",$E91="",$F91="",$G91="",$K91="",$L91="",$R91=""),"Review missing input",IF($R91&lt;&gt;"Completed","Review status",IF($K91=0,"Review zero revenue",IF(OR(AND($H91&lt;&gt;"",OR($I91="",$N91="")),AND($H91="",$I91&lt;&gt;"")),"Review product input",IF(IFERROR(VLOOKUP($E91,Assumptions!$D$3:$E$7,2,FALSE),"")="","Review target",IF($X91&lt;IFERROR(VLOOKUP($E91,Assumptions!$D$3:$E$7,2,FALSE),0),"Below target","OK"))))))))</f>
        <v/>
      </c>
    </row>
    <row r="92">
      <c r="A92" s="40" t="n"/>
      <c r="B92" s="20" t="n"/>
      <c r="C92" s="20" t="n"/>
      <c r="D92" s="21" t="n"/>
      <c r="E92" s="21" t="n"/>
      <c r="F92" s="21" t="n"/>
      <c r="G92" s="21" t="n"/>
      <c r="H92" s="20" t="n"/>
      <c r="I92" s="22" t="n"/>
      <c r="J92" s="18">
        <f>IF($A92="","",IF($H92="","",IFERROR(VLOOKUP($H92,Assumptions!$N$3:$P$8,2,FALSE),"")))</f>
        <v/>
      </c>
      <c r="K92" s="23" t="n"/>
      <c r="L92" s="22" t="n"/>
      <c r="M92" s="27">
        <f>IF($A92="","",IF($F92="","",IFERROR(VLOOKUP($F92,Assumptions!$I$3:$J$6,2,FALSE),"")))</f>
        <v/>
      </c>
      <c r="N92" s="27">
        <f>IF($A92="","",IF($H92="","",IFERROR(VLOOKUP($H92,Assumptions!$N$3:$P$8,3,FALSE),"")))</f>
        <v/>
      </c>
      <c r="O92" s="41" t="n"/>
      <c r="P92" s="27">
        <f>IF(OR($A92="",$O92=""),"",Assumptions!$B$5)</f>
        <v/>
      </c>
      <c r="Q92" s="23" t="n"/>
      <c r="R92" s="21" t="n"/>
      <c r="S92" s="27">
        <f>IF(OR($A92="",$L92="",$M92=""),"",IFERROR($L92*$M92,""))</f>
        <v/>
      </c>
      <c r="T92" s="27">
        <f>IF($A92="","",IF($H92="",0,IF(OR($I92="",$N92=""),"",IFERROR($I92*$N92,""))))</f>
        <v/>
      </c>
      <c r="U92" s="27">
        <f>IF($A92="","",IF($O92="",0,IFERROR($O92*$P92,"")))</f>
        <v/>
      </c>
      <c r="V92" s="27">
        <f>IF(OR($A92="",$K92="",$L92="",$M92=""),"",IF(AND($H92&lt;&gt;"",OR($I92="",$N92="")),"",IF(AND($O92&lt;&gt;"",$P92=""),"",SUM($Q92,$S92:$U92))))</f>
        <v/>
      </c>
      <c r="W92" s="27">
        <f>IF(OR($A92="",$K92="",$V92=""),"",$K92-$V92)</f>
        <v/>
      </c>
      <c r="X92" s="43">
        <f>IF(OR($A92="",$K92="",$W92=""),"",IFERROR($W92/$K92,""))</f>
        <v/>
      </c>
      <c r="Y92" s="18">
        <f>IF($A92="","",IF($R92="Canceled","Excluded: canceled",IF(OR($B92="",$C92="",$D92="",$E92="",$F92="",$G92="",$K92="",$L92="",$R92=""),"Review missing input",IF($R92&lt;&gt;"Completed","Review status",IF($K92=0,"Review zero revenue",IF(OR(AND($H92&lt;&gt;"",OR($I92="",$N92="")),AND($H92="",$I92&lt;&gt;"")),"Review product input",IF(IFERROR(VLOOKUP($E92,Assumptions!$D$3:$E$7,2,FALSE),"")="","Review target",IF($X92&lt;IFERROR(VLOOKUP($E92,Assumptions!$D$3:$E$7,2,FALSE),0),"Below target","OK"))))))))</f>
        <v/>
      </c>
    </row>
    <row r="93">
      <c r="A93" s="40" t="n"/>
      <c r="B93" s="20" t="n"/>
      <c r="C93" s="20" t="n"/>
      <c r="D93" s="21" t="n"/>
      <c r="E93" s="21" t="n"/>
      <c r="F93" s="21" t="n"/>
      <c r="G93" s="21" t="n"/>
      <c r="H93" s="20" t="n"/>
      <c r="I93" s="22" t="n"/>
      <c r="J93" s="13">
        <f>IF($A93="","",IF($H93="","",IFERROR(VLOOKUP($H93,Assumptions!$N$3:$P$8,2,FALSE),"")))</f>
        <v/>
      </c>
      <c r="K93" s="23" t="n"/>
      <c r="L93" s="22" t="n"/>
      <c r="M93" s="24">
        <f>IF($A93="","",IF($F93="","",IFERROR(VLOOKUP($F93,Assumptions!$I$3:$J$6,2,FALSE),"")))</f>
        <v/>
      </c>
      <c r="N93" s="24">
        <f>IF($A93="","",IF($H93="","",IFERROR(VLOOKUP($H93,Assumptions!$N$3:$P$8,3,FALSE),"")))</f>
        <v/>
      </c>
      <c r="O93" s="41" t="n"/>
      <c r="P93" s="24">
        <f>IF(OR($A93="",$O93=""),"",Assumptions!$B$5)</f>
        <v/>
      </c>
      <c r="Q93" s="23" t="n"/>
      <c r="R93" s="21" t="n"/>
      <c r="S93" s="24">
        <f>IF(OR($A93="",$L93="",$M93=""),"",IFERROR($L93*$M93,""))</f>
        <v/>
      </c>
      <c r="T93" s="24">
        <f>IF($A93="","",IF($H93="",0,IF(OR($I93="",$N93=""),"",IFERROR($I93*$N93,""))))</f>
        <v/>
      </c>
      <c r="U93" s="24">
        <f>IF($A93="","",IF($O93="",0,IFERROR($O93*$P93,"")))</f>
        <v/>
      </c>
      <c r="V93" s="24">
        <f>IF(OR($A93="",$K93="",$L93="",$M93=""),"",IF(AND($H93&lt;&gt;"",OR($I93="",$N93="")),"",IF(AND($O93&lt;&gt;"",$P93=""),"",SUM($Q93,$S93:$U93))))</f>
        <v/>
      </c>
      <c r="W93" s="24">
        <f>IF(OR($A93="",$K93="",$V93=""),"",$K93-$V93)</f>
        <v/>
      </c>
      <c r="X93" s="42">
        <f>IF(OR($A93="",$K93="",$W93=""),"",IFERROR($W93/$K93,""))</f>
        <v/>
      </c>
      <c r="Y93" s="13">
        <f>IF($A93="","",IF($R93="Canceled","Excluded: canceled",IF(OR($B93="",$C93="",$D93="",$E93="",$F93="",$G93="",$K93="",$L93="",$R93=""),"Review missing input",IF($R93&lt;&gt;"Completed","Review status",IF($K93=0,"Review zero revenue",IF(OR(AND($H93&lt;&gt;"",OR($I93="",$N93="")),AND($H93="",$I93&lt;&gt;"")),"Review product input",IF(IFERROR(VLOOKUP($E93,Assumptions!$D$3:$E$7,2,FALSE),"")="","Review target",IF($X93&lt;IFERROR(VLOOKUP($E93,Assumptions!$D$3:$E$7,2,FALSE),0),"Below target","OK"))))))))</f>
        <v/>
      </c>
    </row>
    <row r="94">
      <c r="A94" s="40" t="n"/>
      <c r="B94" s="20" t="n"/>
      <c r="C94" s="20" t="n"/>
      <c r="D94" s="21" t="n"/>
      <c r="E94" s="21" t="n"/>
      <c r="F94" s="21" t="n"/>
      <c r="G94" s="21" t="n"/>
      <c r="H94" s="20" t="n"/>
      <c r="I94" s="22" t="n"/>
      <c r="J94" s="18">
        <f>IF($A94="","",IF($H94="","",IFERROR(VLOOKUP($H94,Assumptions!$N$3:$P$8,2,FALSE),"")))</f>
        <v/>
      </c>
      <c r="K94" s="23" t="n"/>
      <c r="L94" s="22" t="n"/>
      <c r="M94" s="27">
        <f>IF($A94="","",IF($F94="","",IFERROR(VLOOKUP($F94,Assumptions!$I$3:$J$6,2,FALSE),"")))</f>
        <v/>
      </c>
      <c r="N94" s="27">
        <f>IF($A94="","",IF($H94="","",IFERROR(VLOOKUP($H94,Assumptions!$N$3:$P$8,3,FALSE),"")))</f>
        <v/>
      </c>
      <c r="O94" s="41" t="n"/>
      <c r="P94" s="27">
        <f>IF(OR($A94="",$O94=""),"",Assumptions!$B$5)</f>
        <v/>
      </c>
      <c r="Q94" s="23" t="n"/>
      <c r="R94" s="21" t="n"/>
      <c r="S94" s="27">
        <f>IF(OR($A94="",$L94="",$M94=""),"",IFERROR($L94*$M94,""))</f>
        <v/>
      </c>
      <c r="T94" s="27">
        <f>IF($A94="","",IF($H94="",0,IF(OR($I94="",$N94=""),"",IFERROR($I94*$N94,""))))</f>
        <v/>
      </c>
      <c r="U94" s="27">
        <f>IF($A94="","",IF($O94="",0,IFERROR($O94*$P94,"")))</f>
        <v/>
      </c>
      <c r="V94" s="27">
        <f>IF(OR($A94="",$K94="",$L94="",$M94=""),"",IF(AND($H94&lt;&gt;"",OR($I94="",$N94="")),"",IF(AND($O94&lt;&gt;"",$P94=""),"",SUM($Q94,$S94:$U94))))</f>
        <v/>
      </c>
      <c r="W94" s="27">
        <f>IF(OR($A94="",$K94="",$V94=""),"",$K94-$V94)</f>
        <v/>
      </c>
      <c r="X94" s="43">
        <f>IF(OR($A94="",$K94="",$W94=""),"",IFERROR($W94/$K94,""))</f>
        <v/>
      </c>
      <c r="Y94" s="18">
        <f>IF($A94="","",IF($R94="Canceled","Excluded: canceled",IF(OR($B94="",$C94="",$D94="",$E94="",$F94="",$G94="",$K94="",$L94="",$R94=""),"Review missing input",IF($R94&lt;&gt;"Completed","Review status",IF($K94=0,"Review zero revenue",IF(OR(AND($H94&lt;&gt;"",OR($I94="",$N94="")),AND($H94="",$I94&lt;&gt;"")),"Review product input",IF(IFERROR(VLOOKUP($E94,Assumptions!$D$3:$E$7,2,FALSE),"")="","Review target",IF($X94&lt;IFERROR(VLOOKUP($E94,Assumptions!$D$3:$E$7,2,FALSE),0),"Below target","OK"))))))))</f>
        <v/>
      </c>
    </row>
    <row r="95">
      <c r="A95" s="40" t="n"/>
      <c r="B95" s="20" t="n"/>
      <c r="C95" s="20" t="n"/>
      <c r="D95" s="21" t="n"/>
      <c r="E95" s="21" t="n"/>
      <c r="F95" s="21" t="n"/>
      <c r="G95" s="21" t="n"/>
      <c r="H95" s="20" t="n"/>
      <c r="I95" s="22" t="n"/>
      <c r="J95" s="13">
        <f>IF($A95="","",IF($H95="","",IFERROR(VLOOKUP($H95,Assumptions!$N$3:$P$8,2,FALSE),"")))</f>
        <v/>
      </c>
      <c r="K95" s="23" t="n"/>
      <c r="L95" s="22" t="n"/>
      <c r="M95" s="24">
        <f>IF($A95="","",IF($F95="","",IFERROR(VLOOKUP($F95,Assumptions!$I$3:$J$6,2,FALSE),"")))</f>
        <v/>
      </c>
      <c r="N95" s="24">
        <f>IF($A95="","",IF($H95="","",IFERROR(VLOOKUP($H95,Assumptions!$N$3:$P$8,3,FALSE),"")))</f>
        <v/>
      </c>
      <c r="O95" s="41" t="n"/>
      <c r="P95" s="24">
        <f>IF(OR($A95="",$O95=""),"",Assumptions!$B$5)</f>
        <v/>
      </c>
      <c r="Q95" s="23" t="n"/>
      <c r="R95" s="21" t="n"/>
      <c r="S95" s="24">
        <f>IF(OR($A95="",$L95="",$M95=""),"",IFERROR($L95*$M95,""))</f>
        <v/>
      </c>
      <c r="T95" s="24">
        <f>IF($A95="","",IF($H95="",0,IF(OR($I95="",$N95=""),"",IFERROR($I95*$N95,""))))</f>
        <v/>
      </c>
      <c r="U95" s="24">
        <f>IF($A95="","",IF($O95="",0,IFERROR($O95*$P95,"")))</f>
        <v/>
      </c>
      <c r="V95" s="24">
        <f>IF(OR($A95="",$K95="",$L95="",$M95=""),"",IF(AND($H95&lt;&gt;"",OR($I95="",$N95="")),"",IF(AND($O95&lt;&gt;"",$P95=""),"",SUM($Q95,$S95:$U95))))</f>
        <v/>
      </c>
      <c r="W95" s="24">
        <f>IF(OR($A95="",$K95="",$V95=""),"",$K95-$V95)</f>
        <v/>
      </c>
      <c r="X95" s="42">
        <f>IF(OR($A95="",$K95="",$W95=""),"",IFERROR($W95/$K95,""))</f>
        <v/>
      </c>
      <c r="Y95" s="13">
        <f>IF($A95="","",IF($R95="Canceled","Excluded: canceled",IF(OR($B95="",$C95="",$D95="",$E95="",$F95="",$G95="",$K95="",$L95="",$R95=""),"Review missing input",IF($R95&lt;&gt;"Completed","Review status",IF($K95=0,"Review zero revenue",IF(OR(AND($H95&lt;&gt;"",OR($I95="",$N95="")),AND($H95="",$I95&lt;&gt;"")),"Review product input",IF(IFERROR(VLOOKUP($E95,Assumptions!$D$3:$E$7,2,FALSE),"")="","Review target",IF($X95&lt;IFERROR(VLOOKUP($E95,Assumptions!$D$3:$E$7,2,FALSE),0),"Below target","OK"))))))))</f>
        <v/>
      </c>
    </row>
    <row r="96">
      <c r="A96" s="40" t="n"/>
      <c r="B96" s="20" t="n"/>
      <c r="C96" s="20" t="n"/>
      <c r="D96" s="21" t="n"/>
      <c r="E96" s="21" t="n"/>
      <c r="F96" s="21" t="n"/>
      <c r="G96" s="21" t="n"/>
      <c r="H96" s="20" t="n"/>
      <c r="I96" s="22" t="n"/>
      <c r="J96" s="18">
        <f>IF($A96="","",IF($H96="","",IFERROR(VLOOKUP($H96,Assumptions!$N$3:$P$8,2,FALSE),"")))</f>
        <v/>
      </c>
      <c r="K96" s="23" t="n"/>
      <c r="L96" s="22" t="n"/>
      <c r="M96" s="27">
        <f>IF($A96="","",IF($F96="","",IFERROR(VLOOKUP($F96,Assumptions!$I$3:$J$6,2,FALSE),"")))</f>
        <v/>
      </c>
      <c r="N96" s="27">
        <f>IF($A96="","",IF($H96="","",IFERROR(VLOOKUP($H96,Assumptions!$N$3:$P$8,3,FALSE),"")))</f>
        <v/>
      </c>
      <c r="O96" s="41" t="n"/>
      <c r="P96" s="27">
        <f>IF(OR($A96="",$O96=""),"",Assumptions!$B$5)</f>
        <v/>
      </c>
      <c r="Q96" s="23" t="n"/>
      <c r="R96" s="21" t="n"/>
      <c r="S96" s="27">
        <f>IF(OR($A96="",$L96="",$M96=""),"",IFERROR($L96*$M96,""))</f>
        <v/>
      </c>
      <c r="T96" s="27">
        <f>IF($A96="","",IF($H96="",0,IF(OR($I96="",$N96=""),"",IFERROR($I96*$N96,""))))</f>
        <v/>
      </c>
      <c r="U96" s="27">
        <f>IF($A96="","",IF($O96="",0,IFERROR($O96*$P96,"")))</f>
        <v/>
      </c>
      <c r="V96" s="27">
        <f>IF(OR($A96="",$K96="",$L96="",$M96=""),"",IF(AND($H96&lt;&gt;"",OR($I96="",$N96="")),"",IF(AND($O96&lt;&gt;"",$P96=""),"",SUM($Q96,$S96:$U96))))</f>
        <v/>
      </c>
      <c r="W96" s="27">
        <f>IF(OR($A96="",$K96="",$V96=""),"",$K96-$V96)</f>
        <v/>
      </c>
      <c r="X96" s="43">
        <f>IF(OR($A96="",$K96="",$W96=""),"",IFERROR($W96/$K96,""))</f>
        <v/>
      </c>
      <c r="Y96" s="18">
        <f>IF($A96="","",IF($R96="Canceled","Excluded: canceled",IF(OR($B96="",$C96="",$D96="",$E96="",$F96="",$G96="",$K96="",$L96="",$R96=""),"Review missing input",IF($R96&lt;&gt;"Completed","Review status",IF($K96=0,"Review zero revenue",IF(OR(AND($H96&lt;&gt;"",OR($I96="",$N96="")),AND($H96="",$I96&lt;&gt;"")),"Review product input",IF(IFERROR(VLOOKUP($E96,Assumptions!$D$3:$E$7,2,FALSE),"")="","Review target",IF($X96&lt;IFERROR(VLOOKUP($E96,Assumptions!$D$3:$E$7,2,FALSE),0),"Below target","OK"))))))))</f>
        <v/>
      </c>
    </row>
    <row r="97">
      <c r="A97" s="40" t="n"/>
      <c r="B97" s="20" t="n"/>
      <c r="C97" s="20" t="n"/>
      <c r="D97" s="21" t="n"/>
      <c r="E97" s="21" t="n"/>
      <c r="F97" s="21" t="n"/>
      <c r="G97" s="21" t="n"/>
      <c r="H97" s="20" t="n"/>
      <c r="I97" s="22" t="n"/>
      <c r="J97" s="13">
        <f>IF($A97="","",IF($H97="","",IFERROR(VLOOKUP($H97,Assumptions!$N$3:$P$8,2,FALSE),"")))</f>
        <v/>
      </c>
      <c r="K97" s="23" t="n"/>
      <c r="L97" s="22" t="n"/>
      <c r="M97" s="24">
        <f>IF($A97="","",IF($F97="","",IFERROR(VLOOKUP($F97,Assumptions!$I$3:$J$6,2,FALSE),"")))</f>
        <v/>
      </c>
      <c r="N97" s="24">
        <f>IF($A97="","",IF($H97="","",IFERROR(VLOOKUP($H97,Assumptions!$N$3:$P$8,3,FALSE),"")))</f>
        <v/>
      </c>
      <c r="O97" s="41" t="n"/>
      <c r="P97" s="24">
        <f>IF(OR($A97="",$O97=""),"",Assumptions!$B$5)</f>
        <v/>
      </c>
      <c r="Q97" s="23" t="n"/>
      <c r="R97" s="21" t="n"/>
      <c r="S97" s="24">
        <f>IF(OR($A97="",$L97="",$M97=""),"",IFERROR($L97*$M97,""))</f>
        <v/>
      </c>
      <c r="T97" s="24">
        <f>IF($A97="","",IF($H97="",0,IF(OR($I97="",$N97=""),"",IFERROR($I97*$N97,""))))</f>
        <v/>
      </c>
      <c r="U97" s="24">
        <f>IF($A97="","",IF($O97="",0,IFERROR($O97*$P97,"")))</f>
        <v/>
      </c>
      <c r="V97" s="24">
        <f>IF(OR($A97="",$K97="",$L97="",$M97=""),"",IF(AND($H97&lt;&gt;"",OR($I97="",$N97="")),"",IF(AND($O97&lt;&gt;"",$P97=""),"",SUM($Q97,$S97:$U97))))</f>
        <v/>
      </c>
      <c r="W97" s="24">
        <f>IF(OR($A97="",$K97="",$V97=""),"",$K97-$V97)</f>
        <v/>
      </c>
      <c r="X97" s="42">
        <f>IF(OR($A97="",$K97="",$W97=""),"",IFERROR($W97/$K97,""))</f>
        <v/>
      </c>
      <c r="Y97" s="13">
        <f>IF($A97="","",IF($R97="Canceled","Excluded: canceled",IF(OR($B97="",$C97="",$D97="",$E97="",$F97="",$G97="",$K97="",$L97="",$R97=""),"Review missing input",IF($R97&lt;&gt;"Completed","Review status",IF($K97=0,"Review zero revenue",IF(OR(AND($H97&lt;&gt;"",OR($I97="",$N97="")),AND($H97="",$I97&lt;&gt;"")),"Review product input",IF(IFERROR(VLOOKUP($E97,Assumptions!$D$3:$E$7,2,FALSE),"")="","Review target",IF($X97&lt;IFERROR(VLOOKUP($E97,Assumptions!$D$3:$E$7,2,FALSE),0),"Below target","OK"))))))))</f>
        <v/>
      </c>
    </row>
    <row r="98">
      <c r="A98" s="40" t="n"/>
      <c r="B98" s="20" t="n"/>
      <c r="C98" s="20" t="n"/>
      <c r="D98" s="21" t="n"/>
      <c r="E98" s="21" t="n"/>
      <c r="F98" s="21" t="n"/>
      <c r="G98" s="21" t="n"/>
      <c r="H98" s="20" t="n"/>
      <c r="I98" s="22" t="n"/>
      <c r="J98" s="18">
        <f>IF($A98="","",IF($H98="","",IFERROR(VLOOKUP($H98,Assumptions!$N$3:$P$8,2,FALSE),"")))</f>
        <v/>
      </c>
      <c r="K98" s="23" t="n"/>
      <c r="L98" s="22" t="n"/>
      <c r="M98" s="27">
        <f>IF($A98="","",IF($F98="","",IFERROR(VLOOKUP($F98,Assumptions!$I$3:$J$6,2,FALSE),"")))</f>
        <v/>
      </c>
      <c r="N98" s="27">
        <f>IF($A98="","",IF($H98="","",IFERROR(VLOOKUP($H98,Assumptions!$N$3:$P$8,3,FALSE),"")))</f>
        <v/>
      </c>
      <c r="O98" s="41" t="n"/>
      <c r="P98" s="27">
        <f>IF(OR($A98="",$O98=""),"",Assumptions!$B$5)</f>
        <v/>
      </c>
      <c r="Q98" s="23" t="n"/>
      <c r="R98" s="21" t="n"/>
      <c r="S98" s="27">
        <f>IF(OR($A98="",$L98="",$M98=""),"",IFERROR($L98*$M98,""))</f>
        <v/>
      </c>
      <c r="T98" s="27">
        <f>IF($A98="","",IF($H98="",0,IF(OR($I98="",$N98=""),"",IFERROR($I98*$N98,""))))</f>
        <v/>
      </c>
      <c r="U98" s="27">
        <f>IF($A98="","",IF($O98="",0,IFERROR($O98*$P98,"")))</f>
        <v/>
      </c>
      <c r="V98" s="27">
        <f>IF(OR($A98="",$K98="",$L98="",$M98=""),"",IF(AND($H98&lt;&gt;"",OR($I98="",$N98="")),"",IF(AND($O98&lt;&gt;"",$P98=""),"",SUM($Q98,$S98:$U98))))</f>
        <v/>
      </c>
      <c r="W98" s="27">
        <f>IF(OR($A98="",$K98="",$V98=""),"",$K98-$V98)</f>
        <v/>
      </c>
      <c r="X98" s="43">
        <f>IF(OR($A98="",$K98="",$W98=""),"",IFERROR($W98/$K98,""))</f>
        <v/>
      </c>
      <c r="Y98" s="18">
        <f>IF($A98="","",IF($R98="Canceled","Excluded: canceled",IF(OR($B98="",$C98="",$D98="",$E98="",$F98="",$G98="",$K98="",$L98="",$R98=""),"Review missing input",IF($R98&lt;&gt;"Completed","Review status",IF($K98=0,"Review zero revenue",IF(OR(AND($H98&lt;&gt;"",OR($I98="",$N98="")),AND($H98="",$I98&lt;&gt;"")),"Review product input",IF(IFERROR(VLOOKUP($E98,Assumptions!$D$3:$E$7,2,FALSE),"")="","Review target",IF($X98&lt;IFERROR(VLOOKUP($E98,Assumptions!$D$3:$E$7,2,FALSE),0),"Below target","OK"))))))))</f>
        <v/>
      </c>
    </row>
    <row r="99">
      <c r="A99" s="40" t="n"/>
      <c r="B99" s="20" t="n"/>
      <c r="C99" s="20" t="n"/>
      <c r="D99" s="21" t="n"/>
      <c r="E99" s="21" t="n"/>
      <c r="F99" s="21" t="n"/>
      <c r="G99" s="21" t="n"/>
      <c r="H99" s="20" t="n"/>
      <c r="I99" s="22" t="n"/>
      <c r="J99" s="13">
        <f>IF($A99="","",IF($H99="","",IFERROR(VLOOKUP($H99,Assumptions!$N$3:$P$8,2,FALSE),"")))</f>
        <v/>
      </c>
      <c r="K99" s="23" t="n"/>
      <c r="L99" s="22" t="n"/>
      <c r="M99" s="24">
        <f>IF($A99="","",IF($F99="","",IFERROR(VLOOKUP($F99,Assumptions!$I$3:$J$6,2,FALSE),"")))</f>
        <v/>
      </c>
      <c r="N99" s="24">
        <f>IF($A99="","",IF($H99="","",IFERROR(VLOOKUP($H99,Assumptions!$N$3:$P$8,3,FALSE),"")))</f>
        <v/>
      </c>
      <c r="O99" s="41" t="n"/>
      <c r="P99" s="24">
        <f>IF(OR($A99="",$O99=""),"",Assumptions!$B$5)</f>
        <v/>
      </c>
      <c r="Q99" s="23" t="n"/>
      <c r="R99" s="21" t="n"/>
      <c r="S99" s="24">
        <f>IF(OR($A99="",$L99="",$M99=""),"",IFERROR($L99*$M99,""))</f>
        <v/>
      </c>
      <c r="T99" s="24">
        <f>IF($A99="","",IF($H99="",0,IF(OR($I99="",$N99=""),"",IFERROR($I99*$N99,""))))</f>
        <v/>
      </c>
      <c r="U99" s="24">
        <f>IF($A99="","",IF($O99="",0,IFERROR($O99*$P99,"")))</f>
        <v/>
      </c>
      <c r="V99" s="24">
        <f>IF(OR($A99="",$K99="",$L99="",$M99=""),"",IF(AND($H99&lt;&gt;"",OR($I99="",$N99="")),"",IF(AND($O99&lt;&gt;"",$P99=""),"",SUM($Q99,$S99:$U99))))</f>
        <v/>
      </c>
      <c r="W99" s="24">
        <f>IF(OR($A99="",$K99="",$V99=""),"",$K99-$V99)</f>
        <v/>
      </c>
      <c r="X99" s="42">
        <f>IF(OR($A99="",$K99="",$W99=""),"",IFERROR($W99/$K99,""))</f>
        <v/>
      </c>
      <c r="Y99" s="13">
        <f>IF($A99="","",IF($R99="Canceled","Excluded: canceled",IF(OR($B99="",$C99="",$D99="",$E99="",$F99="",$G99="",$K99="",$L99="",$R99=""),"Review missing input",IF($R99&lt;&gt;"Completed","Review status",IF($K99=0,"Review zero revenue",IF(OR(AND($H99&lt;&gt;"",OR($I99="",$N99="")),AND($H99="",$I99&lt;&gt;"")),"Review product input",IF(IFERROR(VLOOKUP($E99,Assumptions!$D$3:$E$7,2,FALSE),"")="","Review target",IF($X99&lt;IFERROR(VLOOKUP($E99,Assumptions!$D$3:$E$7,2,FALSE),0),"Below target","OK"))))))))</f>
        <v/>
      </c>
    </row>
    <row r="100">
      <c r="A100" s="40" t="n"/>
      <c r="B100" s="20" t="n"/>
      <c r="C100" s="20" t="n"/>
      <c r="D100" s="21" t="n"/>
      <c r="E100" s="21" t="n"/>
      <c r="F100" s="21" t="n"/>
      <c r="G100" s="21" t="n"/>
      <c r="H100" s="20" t="n"/>
      <c r="I100" s="22" t="n"/>
      <c r="J100" s="18">
        <f>IF($A100="","",IF($H100="","",IFERROR(VLOOKUP($H100,Assumptions!$N$3:$P$8,2,FALSE),"")))</f>
        <v/>
      </c>
      <c r="K100" s="23" t="n"/>
      <c r="L100" s="22" t="n"/>
      <c r="M100" s="27">
        <f>IF($A100="","",IF($F100="","",IFERROR(VLOOKUP($F100,Assumptions!$I$3:$J$6,2,FALSE),"")))</f>
        <v/>
      </c>
      <c r="N100" s="27">
        <f>IF($A100="","",IF($H100="","",IFERROR(VLOOKUP($H100,Assumptions!$N$3:$P$8,3,FALSE),"")))</f>
        <v/>
      </c>
      <c r="O100" s="41" t="n"/>
      <c r="P100" s="27">
        <f>IF(OR($A100="",$O100=""),"",Assumptions!$B$5)</f>
        <v/>
      </c>
      <c r="Q100" s="23" t="n"/>
      <c r="R100" s="21" t="n"/>
      <c r="S100" s="27">
        <f>IF(OR($A100="",$L100="",$M100=""),"",IFERROR($L100*$M100,""))</f>
        <v/>
      </c>
      <c r="T100" s="27">
        <f>IF($A100="","",IF($H100="",0,IF(OR($I100="",$N100=""),"",IFERROR($I100*$N100,""))))</f>
        <v/>
      </c>
      <c r="U100" s="27">
        <f>IF($A100="","",IF($O100="",0,IFERROR($O100*$P100,"")))</f>
        <v/>
      </c>
      <c r="V100" s="27">
        <f>IF(OR($A100="",$K100="",$L100="",$M100=""),"",IF(AND($H100&lt;&gt;"",OR($I100="",$N100="")),"",IF(AND($O100&lt;&gt;"",$P100=""),"",SUM($Q100,$S100:$U100))))</f>
        <v/>
      </c>
      <c r="W100" s="27">
        <f>IF(OR($A100="",$K100="",$V100=""),"",$K100-$V100)</f>
        <v/>
      </c>
      <c r="X100" s="43">
        <f>IF(OR($A100="",$K100="",$W100=""),"",IFERROR($W100/$K100,""))</f>
        <v/>
      </c>
      <c r="Y100" s="18">
        <f>IF($A100="","",IF($R100="Canceled","Excluded: canceled",IF(OR($B100="",$C100="",$D100="",$E100="",$F100="",$G100="",$K100="",$L100="",$R100=""),"Review missing input",IF($R100&lt;&gt;"Completed","Review status",IF($K100=0,"Review zero revenue",IF(OR(AND($H100&lt;&gt;"",OR($I100="",$N100="")),AND($H100="",$I100&lt;&gt;"")),"Review product input",IF(IFERROR(VLOOKUP($E100,Assumptions!$D$3:$E$7,2,FALSE),"")="","Review target",IF($X100&lt;IFERROR(VLOOKUP($E100,Assumptions!$D$3:$E$7,2,FALSE),0),"Below target","OK"))))))))</f>
        <v/>
      </c>
    </row>
    <row r="101">
      <c r="A101" s="40" t="n"/>
      <c r="B101" s="20" t="n"/>
      <c r="C101" s="20" t="n"/>
      <c r="D101" s="21" t="n"/>
      <c r="E101" s="21" t="n"/>
      <c r="F101" s="21" t="n"/>
      <c r="G101" s="21" t="n"/>
      <c r="H101" s="20" t="n"/>
      <c r="I101" s="22" t="n"/>
      <c r="J101" s="13">
        <f>IF($A101="","",IF($H101="","",IFERROR(VLOOKUP($H101,Assumptions!$N$3:$P$8,2,FALSE),"")))</f>
        <v/>
      </c>
      <c r="K101" s="23" t="n"/>
      <c r="L101" s="22" t="n"/>
      <c r="M101" s="24">
        <f>IF($A101="","",IF($F101="","",IFERROR(VLOOKUP($F101,Assumptions!$I$3:$J$6,2,FALSE),"")))</f>
        <v/>
      </c>
      <c r="N101" s="24">
        <f>IF($A101="","",IF($H101="","",IFERROR(VLOOKUP($H101,Assumptions!$N$3:$P$8,3,FALSE),"")))</f>
        <v/>
      </c>
      <c r="O101" s="41" t="n"/>
      <c r="P101" s="24">
        <f>IF(OR($A101="",$O101=""),"",Assumptions!$B$5)</f>
        <v/>
      </c>
      <c r="Q101" s="23" t="n"/>
      <c r="R101" s="21" t="n"/>
      <c r="S101" s="24">
        <f>IF(OR($A101="",$L101="",$M101=""),"",IFERROR($L101*$M101,""))</f>
        <v/>
      </c>
      <c r="T101" s="24">
        <f>IF($A101="","",IF($H101="",0,IF(OR($I101="",$N101=""),"",IFERROR($I101*$N101,""))))</f>
        <v/>
      </c>
      <c r="U101" s="24">
        <f>IF($A101="","",IF($O101="",0,IFERROR($O101*$P101,"")))</f>
        <v/>
      </c>
      <c r="V101" s="24">
        <f>IF(OR($A101="",$K101="",$L101="",$M101=""),"",IF(AND($H101&lt;&gt;"",OR($I101="",$N101="")),"",IF(AND($O101&lt;&gt;"",$P101=""),"",SUM($Q101,$S101:$U101))))</f>
        <v/>
      </c>
      <c r="W101" s="24">
        <f>IF(OR($A101="",$K101="",$V101=""),"",$K101-$V101)</f>
        <v/>
      </c>
      <c r="X101" s="42">
        <f>IF(OR($A101="",$K101="",$W101=""),"",IFERROR($W101/$K101,""))</f>
        <v/>
      </c>
      <c r="Y101" s="13">
        <f>IF($A101="","",IF($R101="Canceled","Excluded: canceled",IF(OR($B101="",$C101="",$D101="",$E101="",$F101="",$G101="",$K101="",$L101="",$R101=""),"Review missing input",IF($R101&lt;&gt;"Completed","Review status",IF($K101=0,"Review zero revenue",IF(OR(AND($H101&lt;&gt;"",OR($I101="",$N101="")),AND($H101="",$I101&lt;&gt;"")),"Review product input",IF(IFERROR(VLOOKUP($E101,Assumptions!$D$3:$E$7,2,FALSE),"")="","Review target",IF($X101&lt;IFERROR(VLOOKUP($E101,Assumptions!$D$3:$E$7,2,FALSE),0),"Below target","OK"))))))))</f>
        <v/>
      </c>
    </row>
    <row r="102">
      <c r="A102" s="40" t="n"/>
      <c r="B102" s="20" t="n"/>
      <c r="C102" s="20" t="n"/>
      <c r="D102" s="21" t="n"/>
      <c r="E102" s="21" t="n"/>
      <c r="F102" s="21" t="n"/>
      <c r="G102" s="21" t="n"/>
      <c r="H102" s="20" t="n"/>
      <c r="I102" s="22" t="n"/>
      <c r="J102" s="18">
        <f>IF($A102="","",IF($H102="","",IFERROR(VLOOKUP($H102,Assumptions!$N$3:$P$8,2,FALSE),"")))</f>
        <v/>
      </c>
      <c r="K102" s="23" t="n"/>
      <c r="L102" s="22" t="n"/>
      <c r="M102" s="27">
        <f>IF($A102="","",IF($F102="","",IFERROR(VLOOKUP($F102,Assumptions!$I$3:$J$6,2,FALSE),"")))</f>
        <v/>
      </c>
      <c r="N102" s="27">
        <f>IF($A102="","",IF($H102="","",IFERROR(VLOOKUP($H102,Assumptions!$N$3:$P$8,3,FALSE),"")))</f>
        <v/>
      </c>
      <c r="O102" s="41" t="n"/>
      <c r="P102" s="27">
        <f>IF(OR($A102="",$O102=""),"",Assumptions!$B$5)</f>
        <v/>
      </c>
      <c r="Q102" s="23" t="n"/>
      <c r="R102" s="21" t="n"/>
      <c r="S102" s="27">
        <f>IF(OR($A102="",$L102="",$M102=""),"",IFERROR($L102*$M102,""))</f>
        <v/>
      </c>
      <c r="T102" s="27">
        <f>IF($A102="","",IF($H102="",0,IF(OR($I102="",$N102=""),"",IFERROR($I102*$N102,""))))</f>
        <v/>
      </c>
      <c r="U102" s="27">
        <f>IF($A102="","",IF($O102="",0,IFERROR($O102*$P102,"")))</f>
        <v/>
      </c>
      <c r="V102" s="27">
        <f>IF(OR($A102="",$K102="",$L102="",$M102=""),"",IF(AND($H102&lt;&gt;"",OR($I102="",$N102="")),"",IF(AND($O102&lt;&gt;"",$P102=""),"",SUM($Q102,$S102:$U102))))</f>
        <v/>
      </c>
      <c r="W102" s="27">
        <f>IF(OR($A102="",$K102="",$V102=""),"",$K102-$V102)</f>
        <v/>
      </c>
      <c r="X102" s="43">
        <f>IF(OR($A102="",$K102="",$W102=""),"",IFERROR($W102/$K102,""))</f>
        <v/>
      </c>
      <c r="Y102" s="18">
        <f>IF($A102="","",IF($R102="Canceled","Excluded: canceled",IF(OR($B102="",$C102="",$D102="",$E102="",$F102="",$G102="",$K102="",$L102="",$R102=""),"Review missing input",IF($R102&lt;&gt;"Completed","Review status",IF($K102=0,"Review zero revenue",IF(OR(AND($H102&lt;&gt;"",OR($I102="",$N102="")),AND($H102="",$I102&lt;&gt;"")),"Review product input",IF(IFERROR(VLOOKUP($E102,Assumptions!$D$3:$E$7,2,FALSE),"")="","Review target",IF($X102&lt;IFERROR(VLOOKUP($E102,Assumptions!$D$3:$E$7,2,FALSE),0),"Below target","OK"))))))))</f>
        <v/>
      </c>
    </row>
    <row r="103">
      <c r="A103" s="40" t="n"/>
      <c r="B103" s="20" t="n"/>
      <c r="C103" s="20" t="n"/>
      <c r="D103" s="21" t="n"/>
      <c r="E103" s="21" t="n"/>
      <c r="F103" s="21" t="n"/>
      <c r="G103" s="21" t="n"/>
      <c r="H103" s="20" t="n"/>
      <c r="I103" s="22" t="n"/>
      <c r="J103" s="13">
        <f>IF($A103="","",IF($H103="","",IFERROR(VLOOKUP($H103,Assumptions!$N$3:$P$8,2,FALSE),"")))</f>
        <v/>
      </c>
      <c r="K103" s="23" t="n"/>
      <c r="L103" s="22" t="n"/>
      <c r="M103" s="24">
        <f>IF($A103="","",IF($F103="","",IFERROR(VLOOKUP($F103,Assumptions!$I$3:$J$6,2,FALSE),"")))</f>
        <v/>
      </c>
      <c r="N103" s="24">
        <f>IF($A103="","",IF($H103="","",IFERROR(VLOOKUP($H103,Assumptions!$N$3:$P$8,3,FALSE),"")))</f>
        <v/>
      </c>
      <c r="O103" s="41" t="n"/>
      <c r="P103" s="24">
        <f>IF(OR($A103="",$O103=""),"",Assumptions!$B$5)</f>
        <v/>
      </c>
      <c r="Q103" s="23" t="n"/>
      <c r="R103" s="21" t="n"/>
      <c r="S103" s="24">
        <f>IF(OR($A103="",$L103="",$M103=""),"",IFERROR($L103*$M103,""))</f>
        <v/>
      </c>
      <c r="T103" s="24">
        <f>IF($A103="","",IF($H103="",0,IF(OR($I103="",$N103=""),"",IFERROR($I103*$N103,""))))</f>
        <v/>
      </c>
      <c r="U103" s="24">
        <f>IF($A103="","",IF($O103="",0,IFERROR($O103*$P103,"")))</f>
        <v/>
      </c>
      <c r="V103" s="24">
        <f>IF(OR($A103="",$K103="",$L103="",$M103=""),"",IF(AND($H103&lt;&gt;"",OR($I103="",$N103="")),"",IF(AND($O103&lt;&gt;"",$P103=""),"",SUM($Q103,$S103:$U103))))</f>
        <v/>
      </c>
      <c r="W103" s="24">
        <f>IF(OR($A103="",$K103="",$V103=""),"",$K103-$V103)</f>
        <v/>
      </c>
      <c r="X103" s="42">
        <f>IF(OR($A103="",$K103="",$W103=""),"",IFERROR($W103/$K103,""))</f>
        <v/>
      </c>
      <c r="Y103" s="13">
        <f>IF($A103="","",IF($R103="Canceled","Excluded: canceled",IF(OR($B103="",$C103="",$D103="",$E103="",$F103="",$G103="",$K103="",$L103="",$R103=""),"Review missing input",IF($R103&lt;&gt;"Completed","Review status",IF($K103=0,"Review zero revenue",IF(OR(AND($H103&lt;&gt;"",OR($I103="",$N103="")),AND($H103="",$I103&lt;&gt;"")),"Review product input",IF(IFERROR(VLOOKUP($E103,Assumptions!$D$3:$E$7,2,FALSE),"")="","Review target",IF($X103&lt;IFERROR(VLOOKUP($E103,Assumptions!$D$3:$E$7,2,FALSE),0),"Below target","OK"))))))))</f>
        <v/>
      </c>
    </row>
    <row r="104">
      <c r="A104" s="40" t="n"/>
      <c r="B104" s="20" t="n"/>
      <c r="C104" s="20" t="n"/>
      <c r="D104" s="21" t="n"/>
      <c r="E104" s="21" t="n"/>
      <c r="F104" s="21" t="n"/>
      <c r="G104" s="21" t="n"/>
      <c r="H104" s="20" t="n"/>
      <c r="I104" s="22" t="n"/>
      <c r="J104" s="18">
        <f>IF($A104="","",IF($H104="","",IFERROR(VLOOKUP($H104,Assumptions!$N$3:$P$8,2,FALSE),"")))</f>
        <v/>
      </c>
      <c r="K104" s="23" t="n"/>
      <c r="L104" s="22" t="n"/>
      <c r="M104" s="27">
        <f>IF($A104="","",IF($F104="","",IFERROR(VLOOKUP($F104,Assumptions!$I$3:$J$6,2,FALSE),"")))</f>
        <v/>
      </c>
      <c r="N104" s="27">
        <f>IF($A104="","",IF($H104="","",IFERROR(VLOOKUP($H104,Assumptions!$N$3:$P$8,3,FALSE),"")))</f>
        <v/>
      </c>
      <c r="O104" s="41" t="n"/>
      <c r="P104" s="27">
        <f>IF(OR($A104="",$O104=""),"",Assumptions!$B$5)</f>
        <v/>
      </c>
      <c r="Q104" s="23" t="n"/>
      <c r="R104" s="21" t="n"/>
      <c r="S104" s="27">
        <f>IF(OR($A104="",$L104="",$M104=""),"",IFERROR($L104*$M104,""))</f>
        <v/>
      </c>
      <c r="T104" s="27">
        <f>IF($A104="","",IF($H104="",0,IF(OR($I104="",$N104=""),"",IFERROR($I104*$N104,""))))</f>
        <v/>
      </c>
      <c r="U104" s="27">
        <f>IF($A104="","",IF($O104="",0,IFERROR($O104*$P104,"")))</f>
        <v/>
      </c>
      <c r="V104" s="27">
        <f>IF(OR($A104="",$K104="",$L104="",$M104=""),"",IF(AND($H104&lt;&gt;"",OR($I104="",$N104="")),"",IF(AND($O104&lt;&gt;"",$P104=""),"",SUM($Q104,$S104:$U104))))</f>
        <v/>
      </c>
      <c r="W104" s="27">
        <f>IF(OR($A104="",$K104="",$V104=""),"",$K104-$V104)</f>
        <v/>
      </c>
      <c r="X104" s="43">
        <f>IF(OR($A104="",$K104="",$W104=""),"",IFERROR($W104/$K104,""))</f>
        <v/>
      </c>
      <c r="Y104" s="18">
        <f>IF($A104="","",IF($R104="Canceled","Excluded: canceled",IF(OR($B104="",$C104="",$D104="",$E104="",$F104="",$G104="",$K104="",$L104="",$R104=""),"Review missing input",IF($R104&lt;&gt;"Completed","Review status",IF($K104=0,"Review zero revenue",IF(OR(AND($H104&lt;&gt;"",OR($I104="",$N104="")),AND($H104="",$I104&lt;&gt;"")),"Review product input",IF(IFERROR(VLOOKUP($E104,Assumptions!$D$3:$E$7,2,FALSE),"")="","Review target",IF($X104&lt;IFERROR(VLOOKUP($E104,Assumptions!$D$3:$E$7,2,FALSE),0),"Below target","OK"))))))))</f>
        <v/>
      </c>
    </row>
    <row r="105">
      <c r="A105" s="40" t="n"/>
      <c r="B105" s="20" t="n"/>
      <c r="C105" s="20" t="n"/>
      <c r="D105" s="21" t="n"/>
      <c r="E105" s="21" t="n"/>
      <c r="F105" s="21" t="n"/>
      <c r="G105" s="21" t="n"/>
      <c r="H105" s="20" t="n"/>
      <c r="I105" s="22" t="n"/>
      <c r="J105" s="13">
        <f>IF($A105="","",IF($H105="","",IFERROR(VLOOKUP($H105,Assumptions!$N$3:$P$8,2,FALSE),"")))</f>
        <v/>
      </c>
      <c r="K105" s="23" t="n"/>
      <c r="L105" s="22" t="n"/>
      <c r="M105" s="24">
        <f>IF($A105="","",IF($F105="","",IFERROR(VLOOKUP($F105,Assumptions!$I$3:$J$6,2,FALSE),"")))</f>
        <v/>
      </c>
      <c r="N105" s="24">
        <f>IF($A105="","",IF($H105="","",IFERROR(VLOOKUP($H105,Assumptions!$N$3:$P$8,3,FALSE),"")))</f>
        <v/>
      </c>
      <c r="O105" s="41" t="n"/>
      <c r="P105" s="24">
        <f>IF(OR($A105="",$O105=""),"",Assumptions!$B$5)</f>
        <v/>
      </c>
      <c r="Q105" s="23" t="n"/>
      <c r="R105" s="21" t="n"/>
      <c r="S105" s="24">
        <f>IF(OR($A105="",$L105="",$M105=""),"",IFERROR($L105*$M105,""))</f>
        <v/>
      </c>
      <c r="T105" s="24">
        <f>IF($A105="","",IF($H105="",0,IF(OR($I105="",$N105=""),"",IFERROR($I105*$N105,""))))</f>
        <v/>
      </c>
      <c r="U105" s="24">
        <f>IF($A105="","",IF($O105="",0,IFERROR($O105*$P105,"")))</f>
        <v/>
      </c>
      <c r="V105" s="24">
        <f>IF(OR($A105="",$K105="",$L105="",$M105=""),"",IF(AND($H105&lt;&gt;"",OR($I105="",$N105="")),"",IF(AND($O105&lt;&gt;"",$P105=""),"",SUM($Q105,$S105:$U105))))</f>
        <v/>
      </c>
      <c r="W105" s="24">
        <f>IF(OR($A105="",$K105="",$V105=""),"",$K105-$V105)</f>
        <v/>
      </c>
      <c r="X105" s="42">
        <f>IF(OR($A105="",$K105="",$W105=""),"",IFERROR($W105/$K105,""))</f>
        <v/>
      </c>
      <c r="Y105" s="13">
        <f>IF($A105="","",IF($R105="Canceled","Excluded: canceled",IF(OR($B105="",$C105="",$D105="",$E105="",$F105="",$G105="",$K105="",$L105="",$R105=""),"Review missing input",IF($R105&lt;&gt;"Completed","Review status",IF($K105=0,"Review zero revenue",IF(OR(AND($H105&lt;&gt;"",OR($I105="",$N105="")),AND($H105="",$I105&lt;&gt;"")),"Review product input",IF(IFERROR(VLOOKUP($E105,Assumptions!$D$3:$E$7,2,FALSE),"")="","Review target",IF($X105&lt;IFERROR(VLOOKUP($E105,Assumptions!$D$3:$E$7,2,FALSE),0),"Below target","OK"))))))))</f>
        <v/>
      </c>
    </row>
    <row r="106">
      <c r="A106" s="40" t="n"/>
      <c r="B106" s="20" t="n"/>
      <c r="C106" s="20" t="n"/>
      <c r="D106" s="21" t="n"/>
      <c r="E106" s="21" t="n"/>
      <c r="F106" s="21" t="n"/>
      <c r="G106" s="21" t="n"/>
      <c r="H106" s="20" t="n"/>
      <c r="I106" s="22" t="n"/>
      <c r="J106" s="18">
        <f>IF($A106="","",IF($H106="","",IFERROR(VLOOKUP($H106,Assumptions!$N$3:$P$8,2,FALSE),"")))</f>
        <v/>
      </c>
      <c r="K106" s="23" t="n"/>
      <c r="L106" s="22" t="n"/>
      <c r="M106" s="27">
        <f>IF($A106="","",IF($F106="","",IFERROR(VLOOKUP($F106,Assumptions!$I$3:$J$6,2,FALSE),"")))</f>
        <v/>
      </c>
      <c r="N106" s="27">
        <f>IF($A106="","",IF($H106="","",IFERROR(VLOOKUP($H106,Assumptions!$N$3:$P$8,3,FALSE),"")))</f>
        <v/>
      </c>
      <c r="O106" s="41" t="n"/>
      <c r="P106" s="27">
        <f>IF(OR($A106="",$O106=""),"",Assumptions!$B$5)</f>
        <v/>
      </c>
      <c r="Q106" s="23" t="n"/>
      <c r="R106" s="21" t="n"/>
      <c r="S106" s="27">
        <f>IF(OR($A106="",$L106="",$M106=""),"",IFERROR($L106*$M106,""))</f>
        <v/>
      </c>
      <c r="T106" s="27">
        <f>IF($A106="","",IF($H106="",0,IF(OR($I106="",$N106=""),"",IFERROR($I106*$N106,""))))</f>
        <v/>
      </c>
      <c r="U106" s="27">
        <f>IF($A106="","",IF($O106="",0,IFERROR($O106*$P106,"")))</f>
        <v/>
      </c>
      <c r="V106" s="27">
        <f>IF(OR($A106="",$K106="",$L106="",$M106=""),"",IF(AND($H106&lt;&gt;"",OR($I106="",$N106="")),"",IF(AND($O106&lt;&gt;"",$P106=""),"",SUM($Q106,$S106:$U106))))</f>
        <v/>
      </c>
      <c r="W106" s="27">
        <f>IF(OR($A106="",$K106="",$V106=""),"",$K106-$V106)</f>
        <v/>
      </c>
      <c r="X106" s="43">
        <f>IF(OR($A106="",$K106="",$W106=""),"",IFERROR($W106/$K106,""))</f>
        <v/>
      </c>
      <c r="Y106" s="18">
        <f>IF($A106="","",IF($R106="Canceled","Excluded: canceled",IF(OR($B106="",$C106="",$D106="",$E106="",$F106="",$G106="",$K106="",$L106="",$R106=""),"Review missing input",IF($R106&lt;&gt;"Completed","Review status",IF($K106=0,"Review zero revenue",IF(OR(AND($H106&lt;&gt;"",OR($I106="",$N106="")),AND($H106="",$I106&lt;&gt;"")),"Review product input",IF(IFERROR(VLOOKUP($E106,Assumptions!$D$3:$E$7,2,FALSE),"")="","Review target",IF($X106&lt;IFERROR(VLOOKUP($E106,Assumptions!$D$3:$E$7,2,FALSE),0),"Below target","OK"))))))))</f>
        <v/>
      </c>
    </row>
    <row r="107">
      <c r="A107" s="40" t="n"/>
      <c r="B107" s="20" t="n"/>
      <c r="C107" s="20" t="n"/>
      <c r="D107" s="21" t="n"/>
      <c r="E107" s="21" t="n"/>
      <c r="F107" s="21" t="n"/>
      <c r="G107" s="21" t="n"/>
      <c r="H107" s="20" t="n"/>
      <c r="I107" s="22" t="n"/>
      <c r="J107" s="13">
        <f>IF($A107="","",IF($H107="","",IFERROR(VLOOKUP($H107,Assumptions!$N$3:$P$8,2,FALSE),"")))</f>
        <v/>
      </c>
      <c r="K107" s="23" t="n"/>
      <c r="L107" s="22" t="n"/>
      <c r="M107" s="24">
        <f>IF($A107="","",IF($F107="","",IFERROR(VLOOKUP($F107,Assumptions!$I$3:$J$6,2,FALSE),"")))</f>
        <v/>
      </c>
      <c r="N107" s="24">
        <f>IF($A107="","",IF($H107="","",IFERROR(VLOOKUP($H107,Assumptions!$N$3:$P$8,3,FALSE),"")))</f>
        <v/>
      </c>
      <c r="O107" s="41" t="n"/>
      <c r="P107" s="24">
        <f>IF(OR($A107="",$O107=""),"",Assumptions!$B$5)</f>
        <v/>
      </c>
      <c r="Q107" s="23" t="n"/>
      <c r="R107" s="21" t="n"/>
      <c r="S107" s="24">
        <f>IF(OR($A107="",$L107="",$M107=""),"",IFERROR($L107*$M107,""))</f>
        <v/>
      </c>
      <c r="T107" s="24">
        <f>IF($A107="","",IF($H107="",0,IF(OR($I107="",$N107=""),"",IFERROR($I107*$N107,""))))</f>
        <v/>
      </c>
      <c r="U107" s="24">
        <f>IF($A107="","",IF($O107="",0,IFERROR($O107*$P107,"")))</f>
        <v/>
      </c>
      <c r="V107" s="24">
        <f>IF(OR($A107="",$K107="",$L107="",$M107=""),"",IF(AND($H107&lt;&gt;"",OR($I107="",$N107="")),"",IF(AND($O107&lt;&gt;"",$P107=""),"",SUM($Q107,$S107:$U107))))</f>
        <v/>
      </c>
      <c r="W107" s="24">
        <f>IF(OR($A107="",$K107="",$V107=""),"",$K107-$V107)</f>
        <v/>
      </c>
      <c r="X107" s="42">
        <f>IF(OR($A107="",$K107="",$W107=""),"",IFERROR($W107/$K107,""))</f>
        <v/>
      </c>
      <c r="Y107" s="13">
        <f>IF($A107="","",IF($R107="Canceled","Excluded: canceled",IF(OR($B107="",$C107="",$D107="",$E107="",$F107="",$G107="",$K107="",$L107="",$R107=""),"Review missing input",IF($R107&lt;&gt;"Completed","Review status",IF($K107=0,"Review zero revenue",IF(OR(AND($H107&lt;&gt;"",OR($I107="",$N107="")),AND($H107="",$I107&lt;&gt;"")),"Review product input",IF(IFERROR(VLOOKUP($E107,Assumptions!$D$3:$E$7,2,FALSE),"")="","Review target",IF($X107&lt;IFERROR(VLOOKUP($E107,Assumptions!$D$3:$E$7,2,FALSE),0),"Below target","OK"))))))))</f>
        <v/>
      </c>
    </row>
    <row r="108">
      <c r="A108" s="40" t="n"/>
      <c r="B108" s="20" t="n"/>
      <c r="C108" s="20" t="n"/>
      <c r="D108" s="21" t="n"/>
      <c r="E108" s="21" t="n"/>
      <c r="F108" s="21" t="n"/>
      <c r="G108" s="21" t="n"/>
      <c r="H108" s="20" t="n"/>
      <c r="I108" s="22" t="n"/>
      <c r="J108" s="18">
        <f>IF($A108="","",IF($H108="","",IFERROR(VLOOKUP($H108,Assumptions!$N$3:$P$8,2,FALSE),"")))</f>
        <v/>
      </c>
      <c r="K108" s="23" t="n"/>
      <c r="L108" s="22" t="n"/>
      <c r="M108" s="27">
        <f>IF($A108="","",IF($F108="","",IFERROR(VLOOKUP($F108,Assumptions!$I$3:$J$6,2,FALSE),"")))</f>
        <v/>
      </c>
      <c r="N108" s="27">
        <f>IF($A108="","",IF($H108="","",IFERROR(VLOOKUP($H108,Assumptions!$N$3:$P$8,3,FALSE),"")))</f>
        <v/>
      </c>
      <c r="O108" s="41" t="n"/>
      <c r="P108" s="27">
        <f>IF(OR($A108="",$O108=""),"",Assumptions!$B$5)</f>
        <v/>
      </c>
      <c r="Q108" s="23" t="n"/>
      <c r="R108" s="21" t="n"/>
      <c r="S108" s="27">
        <f>IF(OR($A108="",$L108="",$M108=""),"",IFERROR($L108*$M108,""))</f>
        <v/>
      </c>
      <c r="T108" s="27">
        <f>IF($A108="","",IF($H108="",0,IF(OR($I108="",$N108=""),"",IFERROR($I108*$N108,""))))</f>
        <v/>
      </c>
      <c r="U108" s="27">
        <f>IF($A108="","",IF($O108="",0,IFERROR($O108*$P108,"")))</f>
        <v/>
      </c>
      <c r="V108" s="27">
        <f>IF(OR($A108="",$K108="",$L108="",$M108=""),"",IF(AND($H108&lt;&gt;"",OR($I108="",$N108="")),"",IF(AND($O108&lt;&gt;"",$P108=""),"",SUM($Q108,$S108:$U108))))</f>
        <v/>
      </c>
      <c r="W108" s="27">
        <f>IF(OR($A108="",$K108="",$V108=""),"",$K108-$V108)</f>
        <v/>
      </c>
      <c r="X108" s="43">
        <f>IF(OR($A108="",$K108="",$W108=""),"",IFERROR($W108/$K108,""))</f>
        <v/>
      </c>
      <c r="Y108" s="18">
        <f>IF($A108="","",IF($R108="Canceled","Excluded: canceled",IF(OR($B108="",$C108="",$D108="",$E108="",$F108="",$G108="",$K108="",$L108="",$R108=""),"Review missing input",IF($R108&lt;&gt;"Completed","Review status",IF($K108=0,"Review zero revenue",IF(OR(AND($H108&lt;&gt;"",OR($I108="",$N108="")),AND($H108="",$I108&lt;&gt;"")),"Review product input",IF(IFERROR(VLOOKUP($E108,Assumptions!$D$3:$E$7,2,FALSE),"")="","Review target",IF($X108&lt;IFERROR(VLOOKUP($E108,Assumptions!$D$3:$E$7,2,FALSE),0),"Below target","OK"))))))))</f>
        <v/>
      </c>
    </row>
    <row r="109">
      <c r="A109" s="40" t="n"/>
      <c r="B109" s="20" t="n"/>
      <c r="C109" s="20" t="n"/>
      <c r="D109" s="21" t="n"/>
      <c r="E109" s="21" t="n"/>
      <c r="F109" s="21" t="n"/>
      <c r="G109" s="21" t="n"/>
      <c r="H109" s="20" t="n"/>
      <c r="I109" s="22" t="n"/>
      <c r="J109" s="13">
        <f>IF($A109="","",IF($H109="","",IFERROR(VLOOKUP($H109,Assumptions!$N$3:$P$8,2,FALSE),"")))</f>
        <v/>
      </c>
      <c r="K109" s="23" t="n"/>
      <c r="L109" s="22" t="n"/>
      <c r="M109" s="24">
        <f>IF($A109="","",IF($F109="","",IFERROR(VLOOKUP($F109,Assumptions!$I$3:$J$6,2,FALSE),"")))</f>
        <v/>
      </c>
      <c r="N109" s="24">
        <f>IF($A109="","",IF($H109="","",IFERROR(VLOOKUP($H109,Assumptions!$N$3:$P$8,3,FALSE),"")))</f>
        <v/>
      </c>
      <c r="O109" s="41" t="n"/>
      <c r="P109" s="24">
        <f>IF(OR($A109="",$O109=""),"",Assumptions!$B$5)</f>
        <v/>
      </c>
      <c r="Q109" s="23" t="n"/>
      <c r="R109" s="21" t="n"/>
      <c r="S109" s="24">
        <f>IF(OR($A109="",$L109="",$M109=""),"",IFERROR($L109*$M109,""))</f>
        <v/>
      </c>
      <c r="T109" s="24">
        <f>IF($A109="","",IF($H109="",0,IF(OR($I109="",$N109=""),"",IFERROR($I109*$N109,""))))</f>
        <v/>
      </c>
      <c r="U109" s="24">
        <f>IF($A109="","",IF($O109="",0,IFERROR($O109*$P109,"")))</f>
        <v/>
      </c>
      <c r="V109" s="24">
        <f>IF(OR($A109="",$K109="",$L109="",$M109=""),"",IF(AND($H109&lt;&gt;"",OR($I109="",$N109="")),"",IF(AND($O109&lt;&gt;"",$P109=""),"",SUM($Q109,$S109:$U109))))</f>
        <v/>
      </c>
      <c r="W109" s="24">
        <f>IF(OR($A109="",$K109="",$V109=""),"",$K109-$V109)</f>
        <v/>
      </c>
      <c r="X109" s="42">
        <f>IF(OR($A109="",$K109="",$W109=""),"",IFERROR($W109/$K109,""))</f>
        <v/>
      </c>
      <c r="Y109" s="13">
        <f>IF($A109="","",IF($R109="Canceled","Excluded: canceled",IF(OR($B109="",$C109="",$D109="",$E109="",$F109="",$G109="",$K109="",$L109="",$R109=""),"Review missing input",IF($R109&lt;&gt;"Completed","Review status",IF($K109=0,"Review zero revenue",IF(OR(AND($H109&lt;&gt;"",OR($I109="",$N109="")),AND($H109="",$I109&lt;&gt;"")),"Review product input",IF(IFERROR(VLOOKUP($E109,Assumptions!$D$3:$E$7,2,FALSE),"")="","Review target",IF($X109&lt;IFERROR(VLOOKUP($E109,Assumptions!$D$3:$E$7,2,FALSE),0),"Below target","OK"))))))))</f>
        <v/>
      </c>
    </row>
    <row r="110">
      <c r="A110" s="40" t="n"/>
      <c r="B110" s="20" t="n"/>
      <c r="C110" s="20" t="n"/>
      <c r="D110" s="21" t="n"/>
      <c r="E110" s="21" t="n"/>
      <c r="F110" s="21" t="n"/>
      <c r="G110" s="21" t="n"/>
      <c r="H110" s="20" t="n"/>
      <c r="I110" s="22" t="n"/>
      <c r="J110" s="18">
        <f>IF($A110="","",IF($H110="","",IFERROR(VLOOKUP($H110,Assumptions!$N$3:$P$8,2,FALSE),"")))</f>
        <v/>
      </c>
      <c r="K110" s="23" t="n"/>
      <c r="L110" s="22" t="n"/>
      <c r="M110" s="27">
        <f>IF($A110="","",IF($F110="","",IFERROR(VLOOKUP($F110,Assumptions!$I$3:$J$6,2,FALSE),"")))</f>
        <v/>
      </c>
      <c r="N110" s="27">
        <f>IF($A110="","",IF($H110="","",IFERROR(VLOOKUP($H110,Assumptions!$N$3:$P$8,3,FALSE),"")))</f>
        <v/>
      </c>
      <c r="O110" s="41" t="n"/>
      <c r="P110" s="27">
        <f>IF(OR($A110="",$O110=""),"",Assumptions!$B$5)</f>
        <v/>
      </c>
      <c r="Q110" s="23" t="n"/>
      <c r="R110" s="21" t="n"/>
      <c r="S110" s="27">
        <f>IF(OR($A110="",$L110="",$M110=""),"",IFERROR($L110*$M110,""))</f>
        <v/>
      </c>
      <c r="T110" s="27">
        <f>IF($A110="","",IF($H110="",0,IF(OR($I110="",$N110=""),"",IFERROR($I110*$N110,""))))</f>
        <v/>
      </c>
      <c r="U110" s="27">
        <f>IF($A110="","",IF($O110="",0,IFERROR($O110*$P110,"")))</f>
        <v/>
      </c>
      <c r="V110" s="27">
        <f>IF(OR($A110="",$K110="",$L110="",$M110=""),"",IF(AND($H110&lt;&gt;"",OR($I110="",$N110="")),"",IF(AND($O110&lt;&gt;"",$P110=""),"",SUM($Q110,$S110:$U110))))</f>
        <v/>
      </c>
      <c r="W110" s="27">
        <f>IF(OR($A110="",$K110="",$V110=""),"",$K110-$V110)</f>
        <v/>
      </c>
      <c r="X110" s="43">
        <f>IF(OR($A110="",$K110="",$W110=""),"",IFERROR($W110/$K110,""))</f>
        <v/>
      </c>
      <c r="Y110" s="18">
        <f>IF($A110="","",IF($R110="Canceled","Excluded: canceled",IF(OR($B110="",$C110="",$D110="",$E110="",$F110="",$G110="",$K110="",$L110="",$R110=""),"Review missing input",IF($R110&lt;&gt;"Completed","Review status",IF($K110=0,"Review zero revenue",IF(OR(AND($H110&lt;&gt;"",OR($I110="",$N110="")),AND($H110="",$I110&lt;&gt;"")),"Review product input",IF(IFERROR(VLOOKUP($E110,Assumptions!$D$3:$E$7,2,FALSE),"")="","Review target",IF($X110&lt;IFERROR(VLOOKUP($E110,Assumptions!$D$3:$E$7,2,FALSE),0),"Below target","OK"))))))))</f>
        <v/>
      </c>
    </row>
    <row r="111">
      <c r="A111" s="40" t="n"/>
      <c r="B111" s="20" t="n"/>
      <c r="C111" s="20" t="n"/>
      <c r="D111" s="21" t="n"/>
      <c r="E111" s="21" t="n"/>
      <c r="F111" s="21" t="n"/>
      <c r="G111" s="21" t="n"/>
      <c r="H111" s="20" t="n"/>
      <c r="I111" s="22" t="n"/>
      <c r="J111" s="13">
        <f>IF($A111="","",IF($H111="","",IFERROR(VLOOKUP($H111,Assumptions!$N$3:$P$8,2,FALSE),"")))</f>
        <v/>
      </c>
      <c r="K111" s="23" t="n"/>
      <c r="L111" s="22" t="n"/>
      <c r="M111" s="24">
        <f>IF($A111="","",IF($F111="","",IFERROR(VLOOKUP($F111,Assumptions!$I$3:$J$6,2,FALSE),"")))</f>
        <v/>
      </c>
      <c r="N111" s="24">
        <f>IF($A111="","",IF($H111="","",IFERROR(VLOOKUP($H111,Assumptions!$N$3:$P$8,3,FALSE),"")))</f>
        <v/>
      </c>
      <c r="O111" s="41" t="n"/>
      <c r="P111" s="24">
        <f>IF(OR($A111="",$O111=""),"",Assumptions!$B$5)</f>
        <v/>
      </c>
      <c r="Q111" s="23" t="n"/>
      <c r="R111" s="21" t="n"/>
      <c r="S111" s="24">
        <f>IF(OR($A111="",$L111="",$M111=""),"",IFERROR($L111*$M111,""))</f>
        <v/>
      </c>
      <c r="T111" s="24">
        <f>IF($A111="","",IF($H111="",0,IF(OR($I111="",$N111=""),"",IFERROR($I111*$N111,""))))</f>
        <v/>
      </c>
      <c r="U111" s="24">
        <f>IF($A111="","",IF($O111="",0,IFERROR($O111*$P111,"")))</f>
        <v/>
      </c>
      <c r="V111" s="24">
        <f>IF(OR($A111="",$K111="",$L111="",$M111=""),"",IF(AND($H111&lt;&gt;"",OR($I111="",$N111="")),"",IF(AND($O111&lt;&gt;"",$P111=""),"",SUM($Q111,$S111:$U111))))</f>
        <v/>
      </c>
      <c r="W111" s="24">
        <f>IF(OR($A111="",$K111="",$V111=""),"",$K111-$V111)</f>
        <v/>
      </c>
      <c r="X111" s="42">
        <f>IF(OR($A111="",$K111="",$W111=""),"",IFERROR($W111/$K111,""))</f>
        <v/>
      </c>
      <c r="Y111" s="13">
        <f>IF($A111="","",IF($R111="Canceled","Excluded: canceled",IF(OR($B111="",$C111="",$D111="",$E111="",$F111="",$G111="",$K111="",$L111="",$R111=""),"Review missing input",IF($R111&lt;&gt;"Completed","Review status",IF($K111=0,"Review zero revenue",IF(OR(AND($H111&lt;&gt;"",OR($I111="",$N111="")),AND($H111="",$I111&lt;&gt;"")),"Review product input",IF(IFERROR(VLOOKUP($E111,Assumptions!$D$3:$E$7,2,FALSE),"")="","Review target",IF($X111&lt;IFERROR(VLOOKUP($E111,Assumptions!$D$3:$E$7,2,FALSE),0),"Below target","OK"))))))))</f>
        <v/>
      </c>
    </row>
    <row r="112">
      <c r="A112" s="40" t="n"/>
      <c r="B112" s="20" t="n"/>
      <c r="C112" s="20" t="n"/>
      <c r="D112" s="21" t="n"/>
      <c r="E112" s="21" t="n"/>
      <c r="F112" s="21" t="n"/>
      <c r="G112" s="21" t="n"/>
      <c r="H112" s="20" t="n"/>
      <c r="I112" s="22" t="n"/>
      <c r="J112" s="18">
        <f>IF($A112="","",IF($H112="","",IFERROR(VLOOKUP($H112,Assumptions!$N$3:$P$8,2,FALSE),"")))</f>
        <v/>
      </c>
      <c r="K112" s="23" t="n"/>
      <c r="L112" s="22" t="n"/>
      <c r="M112" s="27">
        <f>IF($A112="","",IF($F112="","",IFERROR(VLOOKUP($F112,Assumptions!$I$3:$J$6,2,FALSE),"")))</f>
        <v/>
      </c>
      <c r="N112" s="27">
        <f>IF($A112="","",IF($H112="","",IFERROR(VLOOKUP($H112,Assumptions!$N$3:$P$8,3,FALSE),"")))</f>
        <v/>
      </c>
      <c r="O112" s="41" t="n"/>
      <c r="P112" s="27">
        <f>IF(OR($A112="",$O112=""),"",Assumptions!$B$5)</f>
        <v/>
      </c>
      <c r="Q112" s="23" t="n"/>
      <c r="R112" s="21" t="n"/>
      <c r="S112" s="27">
        <f>IF(OR($A112="",$L112="",$M112=""),"",IFERROR($L112*$M112,""))</f>
        <v/>
      </c>
      <c r="T112" s="27">
        <f>IF($A112="","",IF($H112="",0,IF(OR($I112="",$N112=""),"",IFERROR($I112*$N112,""))))</f>
        <v/>
      </c>
      <c r="U112" s="27">
        <f>IF($A112="","",IF($O112="",0,IFERROR($O112*$P112,"")))</f>
        <v/>
      </c>
      <c r="V112" s="27">
        <f>IF(OR($A112="",$K112="",$L112="",$M112=""),"",IF(AND($H112&lt;&gt;"",OR($I112="",$N112="")),"",IF(AND($O112&lt;&gt;"",$P112=""),"",SUM($Q112,$S112:$U112))))</f>
        <v/>
      </c>
      <c r="W112" s="27">
        <f>IF(OR($A112="",$K112="",$V112=""),"",$K112-$V112)</f>
        <v/>
      </c>
      <c r="X112" s="43">
        <f>IF(OR($A112="",$K112="",$W112=""),"",IFERROR($W112/$K112,""))</f>
        <v/>
      </c>
      <c r="Y112" s="18">
        <f>IF($A112="","",IF($R112="Canceled","Excluded: canceled",IF(OR($B112="",$C112="",$D112="",$E112="",$F112="",$G112="",$K112="",$L112="",$R112=""),"Review missing input",IF($R112&lt;&gt;"Completed","Review status",IF($K112=0,"Review zero revenue",IF(OR(AND($H112&lt;&gt;"",OR($I112="",$N112="")),AND($H112="",$I112&lt;&gt;"")),"Review product input",IF(IFERROR(VLOOKUP($E112,Assumptions!$D$3:$E$7,2,FALSE),"")="","Review target",IF($X112&lt;IFERROR(VLOOKUP($E112,Assumptions!$D$3:$E$7,2,FALSE),0),"Below target","OK"))))))))</f>
        <v/>
      </c>
    </row>
    <row r="113">
      <c r="A113" s="40" t="n"/>
      <c r="B113" s="20" t="n"/>
      <c r="C113" s="20" t="n"/>
      <c r="D113" s="21" t="n"/>
      <c r="E113" s="21" t="n"/>
      <c r="F113" s="21" t="n"/>
      <c r="G113" s="21" t="n"/>
      <c r="H113" s="20" t="n"/>
      <c r="I113" s="22" t="n"/>
      <c r="J113" s="13">
        <f>IF($A113="","",IF($H113="","",IFERROR(VLOOKUP($H113,Assumptions!$N$3:$P$8,2,FALSE),"")))</f>
        <v/>
      </c>
      <c r="K113" s="23" t="n"/>
      <c r="L113" s="22" t="n"/>
      <c r="M113" s="24">
        <f>IF($A113="","",IF($F113="","",IFERROR(VLOOKUP($F113,Assumptions!$I$3:$J$6,2,FALSE),"")))</f>
        <v/>
      </c>
      <c r="N113" s="24">
        <f>IF($A113="","",IF($H113="","",IFERROR(VLOOKUP($H113,Assumptions!$N$3:$P$8,3,FALSE),"")))</f>
        <v/>
      </c>
      <c r="O113" s="41" t="n"/>
      <c r="P113" s="24">
        <f>IF(OR($A113="",$O113=""),"",Assumptions!$B$5)</f>
        <v/>
      </c>
      <c r="Q113" s="23" t="n"/>
      <c r="R113" s="21" t="n"/>
      <c r="S113" s="24">
        <f>IF(OR($A113="",$L113="",$M113=""),"",IFERROR($L113*$M113,""))</f>
        <v/>
      </c>
      <c r="T113" s="24">
        <f>IF($A113="","",IF($H113="",0,IF(OR($I113="",$N113=""),"",IFERROR($I113*$N113,""))))</f>
        <v/>
      </c>
      <c r="U113" s="24">
        <f>IF($A113="","",IF($O113="",0,IFERROR($O113*$P113,"")))</f>
        <v/>
      </c>
      <c r="V113" s="24">
        <f>IF(OR($A113="",$K113="",$L113="",$M113=""),"",IF(AND($H113&lt;&gt;"",OR($I113="",$N113="")),"",IF(AND($O113&lt;&gt;"",$P113=""),"",SUM($Q113,$S113:$U113))))</f>
        <v/>
      </c>
      <c r="W113" s="24">
        <f>IF(OR($A113="",$K113="",$V113=""),"",$K113-$V113)</f>
        <v/>
      </c>
      <c r="X113" s="42">
        <f>IF(OR($A113="",$K113="",$W113=""),"",IFERROR($W113/$K113,""))</f>
        <v/>
      </c>
      <c r="Y113" s="13">
        <f>IF($A113="","",IF($R113="Canceled","Excluded: canceled",IF(OR($B113="",$C113="",$D113="",$E113="",$F113="",$G113="",$K113="",$L113="",$R113=""),"Review missing input",IF($R113&lt;&gt;"Completed","Review status",IF($K113=0,"Review zero revenue",IF(OR(AND($H113&lt;&gt;"",OR($I113="",$N113="")),AND($H113="",$I113&lt;&gt;"")),"Review product input",IF(IFERROR(VLOOKUP($E113,Assumptions!$D$3:$E$7,2,FALSE),"")="","Review target",IF($X113&lt;IFERROR(VLOOKUP($E113,Assumptions!$D$3:$E$7,2,FALSE),0),"Below target","OK"))))))))</f>
        <v/>
      </c>
    </row>
    <row r="114">
      <c r="A114" s="40" t="n"/>
      <c r="B114" s="20" t="n"/>
      <c r="C114" s="20" t="n"/>
      <c r="D114" s="21" t="n"/>
      <c r="E114" s="21" t="n"/>
      <c r="F114" s="21" t="n"/>
      <c r="G114" s="21" t="n"/>
      <c r="H114" s="20" t="n"/>
      <c r="I114" s="22" t="n"/>
      <c r="J114" s="18">
        <f>IF($A114="","",IF($H114="","",IFERROR(VLOOKUP($H114,Assumptions!$N$3:$P$8,2,FALSE),"")))</f>
        <v/>
      </c>
      <c r="K114" s="23" t="n"/>
      <c r="L114" s="22" t="n"/>
      <c r="M114" s="27">
        <f>IF($A114="","",IF($F114="","",IFERROR(VLOOKUP($F114,Assumptions!$I$3:$J$6,2,FALSE),"")))</f>
        <v/>
      </c>
      <c r="N114" s="27">
        <f>IF($A114="","",IF($H114="","",IFERROR(VLOOKUP($H114,Assumptions!$N$3:$P$8,3,FALSE),"")))</f>
        <v/>
      </c>
      <c r="O114" s="41" t="n"/>
      <c r="P114" s="27">
        <f>IF(OR($A114="",$O114=""),"",Assumptions!$B$5)</f>
        <v/>
      </c>
      <c r="Q114" s="23" t="n"/>
      <c r="R114" s="21" t="n"/>
      <c r="S114" s="27">
        <f>IF(OR($A114="",$L114="",$M114=""),"",IFERROR($L114*$M114,""))</f>
        <v/>
      </c>
      <c r="T114" s="27">
        <f>IF($A114="","",IF($H114="",0,IF(OR($I114="",$N114=""),"",IFERROR($I114*$N114,""))))</f>
        <v/>
      </c>
      <c r="U114" s="27">
        <f>IF($A114="","",IF($O114="",0,IFERROR($O114*$P114,"")))</f>
        <v/>
      </c>
      <c r="V114" s="27">
        <f>IF(OR($A114="",$K114="",$L114="",$M114=""),"",IF(AND($H114&lt;&gt;"",OR($I114="",$N114="")),"",IF(AND($O114&lt;&gt;"",$P114=""),"",SUM($Q114,$S114:$U114))))</f>
        <v/>
      </c>
      <c r="W114" s="27">
        <f>IF(OR($A114="",$K114="",$V114=""),"",$K114-$V114)</f>
        <v/>
      </c>
      <c r="X114" s="43">
        <f>IF(OR($A114="",$K114="",$W114=""),"",IFERROR($W114/$K114,""))</f>
        <v/>
      </c>
      <c r="Y114" s="18">
        <f>IF($A114="","",IF($R114="Canceled","Excluded: canceled",IF(OR($B114="",$C114="",$D114="",$E114="",$F114="",$G114="",$K114="",$L114="",$R114=""),"Review missing input",IF($R114&lt;&gt;"Completed","Review status",IF($K114=0,"Review zero revenue",IF(OR(AND($H114&lt;&gt;"",OR($I114="",$N114="")),AND($H114="",$I114&lt;&gt;"")),"Review product input",IF(IFERROR(VLOOKUP($E114,Assumptions!$D$3:$E$7,2,FALSE),"")="","Review target",IF($X114&lt;IFERROR(VLOOKUP($E114,Assumptions!$D$3:$E$7,2,FALSE),0),"Below target","OK"))))))))</f>
        <v/>
      </c>
    </row>
    <row r="115">
      <c r="A115" s="40" t="n"/>
      <c r="B115" s="20" t="n"/>
      <c r="C115" s="20" t="n"/>
      <c r="D115" s="21" t="n"/>
      <c r="E115" s="21" t="n"/>
      <c r="F115" s="21" t="n"/>
      <c r="G115" s="21" t="n"/>
      <c r="H115" s="20" t="n"/>
      <c r="I115" s="22" t="n"/>
      <c r="J115" s="13">
        <f>IF($A115="","",IF($H115="","",IFERROR(VLOOKUP($H115,Assumptions!$N$3:$P$8,2,FALSE),"")))</f>
        <v/>
      </c>
      <c r="K115" s="23" t="n"/>
      <c r="L115" s="22" t="n"/>
      <c r="M115" s="24">
        <f>IF($A115="","",IF($F115="","",IFERROR(VLOOKUP($F115,Assumptions!$I$3:$J$6,2,FALSE),"")))</f>
        <v/>
      </c>
      <c r="N115" s="24">
        <f>IF($A115="","",IF($H115="","",IFERROR(VLOOKUP($H115,Assumptions!$N$3:$P$8,3,FALSE),"")))</f>
        <v/>
      </c>
      <c r="O115" s="41" t="n"/>
      <c r="P115" s="24">
        <f>IF(OR($A115="",$O115=""),"",Assumptions!$B$5)</f>
        <v/>
      </c>
      <c r="Q115" s="23" t="n"/>
      <c r="R115" s="21" t="n"/>
      <c r="S115" s="24">
        <f>IF(OR($A115="",$L115="",$M115=""),"",IFERROR($L115*$M115,""))</f>
        <v/>
      </c>
      <c r="T115" s="24">
        <f>IF($A115="","",IF($H115="",0,IF(OR($I115="",$N115=""),"",IFERROR($I115*$N115,""))))</f>
        <v/>
      </c>
      <c r="U115" s="24">
        <f>IF($A115="","",IF($O115="",0,IFERROR($O115*$P115,"")))</f>
        <v/>
      </c>
      <c r="V115" s="24">
        <f>IF(OR($A115="",$K115="",$L115="",$M115=""),"",IF(AND($H115&lt;&gt;"",OR($I115="",$N115="")),"",IF(AND($O115&lt;&gt;"",$P115=""),"",SUM($Q115,$S115:$U115))))</f>
        <v/>
      </c>
      <c r="W115" s="24">
        <f>IF(OR($A115="",$K115="",$V115=""),"",$K115-$V115)</f>
        <v/>
      </c>
      <c r="X115" s="42">
        <f>IF(OR($A115="",$K115="",$W115=""),"",IFERROR($W115/$K115,""))</f>
        <v/>
      </c>
      <c r="Y115" s="13">
        <f>IF($A115="","",IF($R115="Canceled","Excluded: canceled",IF(OR($B115="",$C115="",$D115="",$E115="",$F115="",$G115="",$K115="",$L115="",$R115=""),"Review missing input",IF($R115&lt;&gt;"Completed","Review status",IF($K115=0,"Review zero revenue",IF(OR(AND($H115&lt;&gt;"",OR($I115="",$N115="")),AND($H115="",$I115&lt;&gt;"")),"Review product input",IF(IFERROR(VLOOKUP($E115,Assumptions!$D$3:$E$7,2,FALSE),"")="","Review target",IF($X115&lt;IFERROR(VLOOKUP($E115,Assumptions!$D$3:$E$7,2,FALSE),0),"Below target","OK"))))))))</f>
        <v/>
      </c>
    </row>
    <row r="116">
      <c r="A116" s="40" t="n"/>
      <c r="B116" s="20" t="n"/>
      <c r="C116" s="20" t="n"/>
      <c r="D116" s="21" t="n"/>
      <c r="E116" s="21" t="n"/>
      <c r="F116" s="21" t="n"/>
      <c r="G116" s="21" t="n"/>
      <c r="H116" s="20" t="n"/>
      <c r="I116" s="22" t="n"/>
      <c r="J116" s="18">
        <f>IF($A116="","",IF($H116="","",IFERROR(VLOOKUP($H116,Assumptions!$N$3:$P$8,2,FALSE),"")))</f>
        <v/>
      </c>
      <c r="K116" s="23" t="n"/>
      <c r="L116" s="22" t="n"/>
      <c r="M116" s="27">
        <f>IF($A116="","",IF($F116="","",IFERROR(VLOOKUP($F116,Assumptions!$I$3:$J$6,2,FALSE),"")))</f>
        <v/>
      </c>
      <c r="N116" s="27">
        <f>IF($A116="","",IF($H116="","",IFERROR(VLOOKUP($H116,Assumptions!$N$3:$P$8,3,FALSE),"")))</f>
        <v/>
      </c>
      <c r="O116" s="41" t="n"/>
      <c r="P116" s="27">
        <f>IF(OR($A116="",$O116=""),"",Assumptions!$B$5)</f>
        <v/>
      </c>
      <c r="Q116" s="23" t="n"/>
      <c r="R116" s="21" t="n"/>
      <c r="S116" s="27">
        <f>IF(OR($A116="",$L116="",$M116=""),"",IFERROR($L116*$M116,""))</f>
        <v/>
      </c>
      <c r="T116" s="27">
        <f>IF($A116="","",IF($H116="",0,IF(OR($I116="",$N116=""),"",IFERROR($I116*$N116,""))))</f>
        <v/>
      </c>
      <c r="U116" s="27">
        <f>IF($A116="","",IF($O116="",0,IFERROR($O116*$P116,"")))</f>
        <v/>
      </c>
      <c r="V116" s="27">
        <f>IF(OR($A116="",$K116="",$L116="",$M116=""),"",IF(AND($H116&lt;&gt;"",OR($I116="",$N116="")),"",IF(AND($O116&lt;&gt;"",$P116=""),"",SUM($Q116,$S116:$U116))))</f>
        <v/>
      </c>
      <c r="W116" s="27">
        <f>IF(OR($A116="",$K116="",$V116=""),"",$K116-$V116)</f>
        <v/>
      </c>
      <c r="X116" s="43">
        <f>IF(OR($A116="",$K116="",$W116=""),"",IFERROR($W116/$K116,""))</f>
        <v/>
      </c>
      <c r="Y116" s="18">
        <f>IF($A116="","",IF($R116="Canceled","Excluded: canceled",IF(OR($B116="",$C116="",$D116="",$E116="",$F116="",$G116="",$K116="",$L116="",$R116=""),"Review missing input",IF($R116&lt;&gt;"Completed","Review status",IF($K116=0,"Review zero revenue",IF(OR(AND($H116&lt;&gt;"",OR($I116="",$N116="")),AND($H116="",$I116&lt;&gt;"")),"Review product input",IF(IFERROR(VLOOKUP($E116,Assumptions!$D$3:$E$7,2,FALSE),"")="","Review target",IF($X116&lt;IFERROR(VLOOKUP($E116,Assumptions!$D$3:$E$7,2,FALSE),0),"Below target","OK"))))))))</f>
        <v/>
      </c>
    </row>
    <row r="117">
      <c r="A117" s="40" t="n"/>
      <c r="B117" s="20" t="n"/>
      <c r="C117" s="20" t="n"/>
      <c r="D117" s="21" t="n"/>
      <c r="E117" s="21" t="n"/>
      <c r="F117" s="21" t="n"/>
      <c r="G117" s="21" t="n"/>
      <c r="H117" s="20" t="n"/>
      <c r="I117" s="22" t="n"/>
      <c r="J117" s="13">
        <f>IF($A117="","",IF($H117="","",IFERROR(VLOOKUP($H117,Assumptions!$N$3:$P$8,2,FALSE),"")))</f>
        <v/>
      </c>
      <c r="K117" s="23" t="n"/>
      <c r="L117" s="22" t="n"/>
      <c r="M117" s="24">
        <f>IF($A117="","",IF($F117="","",IFERROR(VLOOKUP($F117,Assumptions!$I$3:$J$6,2,FALSE),"")))</f>
        <v/>
      </c>
      <c r="N117" s="24">
        <f>IF($A117="","",IF($H117="","",IFERROR(VLOOKUP($H117,Assumptions!$N$3:$P$8,3,FALSE),"")))</f>
        <v/>
      </c>
      <c r="O117" s="41" t="n"/>
      <c r="P117" s="24">
        <f>IF(OR($A117="",$O117=""),"",Assumptions!$B$5)</f>
        <v/>
      </c>
      <c r="Q117" s="23" t="n"/>
      <c r="R117" s="21" t="n"/>
      <c r="S117" s="24">
        <f>IF(OR($A117="",$L117="",$M117=""),"",IFERROR($L117*$M117,""))</f>
        <v/>
      </c>
      <c r="T117" s="24">
        <f>IF($A117="","",IF($H117="",0,IF(OR($I117="",$N117=""),"",IFERROR($I117*$N117,""))))</f>
        <v/>
      </c>
      <c r="U117" s="24">
        <f>IF($A117="","",IF($O117="",0,IFERROR($O117*$P117,"")))</f>
        <v/>
      </c>
      <c r="V117" s="24">
        <f>IF(OR($A117="",$K117="",$L117="",$M117=""),"",IF(AND($H117&lt;&gt;"",OR($I117="",$N117="")),"",IF(AND($O117&lt;&gt;"",$P117=""),"",SUM($Q117,$S117:$U117))))</f>
        <v/>
      </c>
      <c r="W117" s="24">
        <f>IF(OR($A117="",$K117="",$V117=""),"",$K117-$V117)</f>
        <v/>
      </c>
      <c r="X117" s="42">
        <f>IF(OR($A117="",$K117="",$W117=""),"",IFERROR($W117/$K117,""))</f>
        <v/>
      </c>
      <c r="Y117" s="13">
        <f>IF($A117="","",IF($R117="Canceled","Excluded: canceled",IF(OR($B117="",$C117="",$D117="",$E117="",$F117="",$G117="",$K117="",$L117="",$R117=""),"Review missing input",IF($R117&lt;&gt;"Completed","Review status",IF($K117=0,"Review zero revenue",IF(OR(AND($H117&lt;&gt;"",OR($I117="",$N117="")),AND($H117="",$I117&lt;&gt;"")),"Review product input",IF(IFERROR(VLOOKUP($E117,Assumptions!$D$3:$E$7,2,FALSE),"")="","Review target",IF($X117&lt;IFERROR(VLOOKUP($E117,Assumptions!$D$3:$E$7,2,FALSE),0),"Below target","OK"))))))))</f>
        <v/>
      </c>
    </row>
    <row r="118">
      <c r="A118" s="40" t="n"/>
      <c r="B118" s="20" t="n"/>
      <c r="C118" s="20" t="n"/>
      <c r="D118" s="21" t="n"/>
      <c r="E118" s="21" t="n"/>
      <c r="F118" s="21" t="n"/>
      <c r="G118" s="21" t="n"/>
      <c r="H118" s="20" t="n"/>
      <c r="I118" s="22" t="n"/>
      <c r="J118" s="18">
        <f>IF($A118="","",IF($H118="","",IFERROR(VLOOKUP($H118,Assumptions!$N$3:$P$8,2,FALSE),"")))</f>
        <v/>
      </c>
      <c r="K118" s="23" t="n"/>
      <c r="L118" s="22" t="n"/>
      <c r="M118" s="27">
        <f>IF($A118="","",IF($F118="","",IFERROR(VLOOKUP($F118,Assumptions!$I$3:$J$6,2,FALSE),"")))</f>
        <v/>
      </c>
      <c r="N118" s="27">
        <f>IF($A118="","",IF($H118="","",IFERROR(VLOOKUP($H118,Assumptions!$N$3:$P$8,3,FALSE),"")))</f>
        <v/>
      </c>
      <c r="O118" s="41" t="n"/>
      <c r="P118" s="27">
        <f>IF(OR($A118="",$O118=""),"",Assumptions!$B$5)</f>
        <v/>
      </c>
      <c r="Q118" s="23" t="n"/>
      <c r="R118" s="21" t="n"/>
      <c r="S118" s="27">
        <f>IF(OR($A118="",$L118="",$M118=""),"",IFERROR($L118*$M118,""))</f>
        <v/>
      </c>
      <c r="T118" s="27">
        <f>IF($A118="","",IF($H118="",0,IF(OR($I118="",$N118=""),"",IFERROR($I118*$N118,""))))</f>
        <v/>
      </c>
      <c r="U118" s="27">
        <f>IF($A118="","",IF($O118="",0,IFERROR($O118*$P118,"")))</f>
        <v/>
      </c>
      <c r="V118" s="27">
        <f>IF(OR($A118="",$K118="",$L118="",$M118=""),"",IF(AND($H118&lt;&gt;"",OR($I118="",$N118="")),"",IF(AND($O118&lt;&gt;"",$P118=""),"",SUM($Q118,$S118:$U118))))</f>
        <v/>
      </c>
      <c r="W118" s="27">
        <f>IF(OR($A118="",$K118="",$V118=""),"",$K118-$V118)</f>
        <v/>
      </c>
      <c r="X118" s="43">
        <f>IF(OR($A118="",$K118="",$W118=""),"",IFERROR($W118/$K118,""))</f>
        <v/>
      </c>
      <c r="Y118" s="18">
        <f>IF($A118="","",IF($R118="Canceled","Excluded: canceled",IF(OR($B118="",$C118="",$D118="",$E118="",$F118="",$G118="",$K118="",$L118="",$R118=""),"Review missing input",IF($R118&lt;&gt;"Completed","Review status",IF($K118=0,"Review zero revenue",IF(OR(AND($H118&lt;&gt;"",OR($I118="",$N118="")),AND($H118="",$I118&lt;&gt;"")),"Review product input",IF(IFERROR(VLOOKUP($E118,Assumptions!$D$3:$E$7,2,FALSE),"")="","Review target",IF($X118&lt;IFERROR(VLOOKUP($E118,Assumptions!$D$3:$E$7,2,FALSE),0),"Below target","OK"))))))))</f>
        <v/>
      </c>
    </row>
    <row r="119">
      <c r="A119" s="40" t="n"/>
      <c r="B119" s="20" t="n"/>
      <c r="C119" s="20" t="n"/>
      <c r="D119" s="21" t="n"/>
      <c r="E119" s="21" t="n"/>
      <c r="F119" s="21" t="n"/>
      <c r="G119" s="21" t="n"/>
      <c r="H119" s="20" t="n"/>
      <c r="I119" s="22" t="n"/>
      <c r="J119" s="13">
        <f>IF($A119="","",IF($H119="","",IFERROR(VLOOKUP($H119,Assumptions!$N$3:$P$8,2,FALSE),"")))</f>
        <v/>
      </c>
      <c r="K119" s="23" t="n"/>
      <c r="L119" s="22" t="n"/>
      <c r="M119" s="24">
        <f>IF($A119="","",IF($F119="","",IFERROR(VLOOKUP($F119,Assumptions!$I$3:$J$6,2,FALSE),"")))</f>
        <v/>
      </c>
      <c r="N119" s="24">
        <f>IF($A119="","",IF($H119="","",IFERROR(VLOOKUP($H119,Assumptions!$N$3:$P$8,3,FALSE),"")))</f>
        <v/>
      </c>
      <c r="O119" s="41" t="n"/>
      <c r="P119" s="24">
        <f>IF(OR($A119="",$O119=""),"",Assumptions!$B$5)</f>
        <v/>
      </c>
      <c r="Q119" s="23" t="n"/>
      <c r="R119" s="21" t="n"/>
      <c r="S119" s="24">
        <f>IF(OR($A119="",$L119="",$M119=""),"",IFERROR($L119*$M119,""))</f>
        <v/>
      </c>
      <c r="T119" s="24">
        <f>IF($A119="","",IF($H119="",0,IF(OR($I119="",$N119=""),"",IFERROR($I119*$N119,""))))</f>
        <v/>
      </c>
      <c r="U119" s="24">
        <f>IF($A119="","",IF($O119="",0,IFERROR($O119*$P119,"")))</f>
        <v/>
      </c>
      <c r="V119" s="24">
        <f>IF(OR($A119="",$K119="",$L119="",$M119=""),"",IF(AND($H119&lt;&gt;"",OR($I119="",$N119="")),"",IF(AND($O119&lt;&gt;"",$P119=""),"",SUM($Q119,$S119:$U119))))</f>
        <v/>
      </c>
      <c r="W119" s="24">
        <f>IF(OR($A119="",$K119="",$V119=""),"",$K119-$V119)</f>
        <v/>
      </c>
      <c r="X119" s="42">
        <f>IF(OR($A119="",$K119="",$W119=""),"",IFERROR($W119/$K119,""))</f>
        <v/>
      </c>
      <c r="Y119" s="13">
        <f>IF($A119="","",IF($R119="Canceled","Excluded: canceled",IF(OR($B119="",$C119="",$D119="",$E119="",$F119="",$G119="",$K119="",$L119="",$R119=""),"Review missing input",IF($R119&lt;&gt;"Completed","Review status",IF($K119=0,"Review zero revenue",IF(OR(AND($H119&lt;&gt;"",OR($I119="",$N119="")),AND($H119="",$I119&lt;&gt;"")),"Review product input",IF(IFERROR(VLOOKUP($E119,Assumptions!$D$3:$E$7,2,FALSE),"")="","Review target",IF($X119&lt;IFERROR(VLOOKUP($E119,Assumptions!$D$3:$E$7,2,FALSE),0),"Below target","OK"))))))))</f>
        <v/>
      </c>
    </row>
    <row r="120">
      <c r="A120" s="40" t="n"/>
      <c r="B120" s="20" t="n"/>
      <c r="C120" s="20" t="n"/>
      <c r="D120" s="21" t="n"/>
      <c r="E120" s="21" t="n"/>
      <c r="F120" s="21" t="n"/>
      <c r="G120" s="21" t="n"/>
      <c r="H120" s="20" t="n"/>
      <c r="I120" s="22" t="n"/>
      <c r="J120" s="18">
        <f>IF($A120="","",IF($H120="","",IFERROR(VLOOKUP($H120,Assumptions!$N$3:$P$8,2,FALSE),"")))</f>
        <v/>
      </c>
      <c r="K120" s="23" t="n"/>
      <c r="L120" s="22" t="n"/>
      <c r="M120" s="27">
        <f>IF($A120="","",IF($F120="","",IFERROR(VLOOKUP($F120,Assumptions!$I$3:$J$6,2,FALSE),"")))</f>
        <v/>
      </c>
      <c r="N120" s="27">
        <f>IF($A120="","",IF($H120="","",IFERROR(VLOOKUP($H120,Assumptions!$N$3:$P$8,3,FALSE),"")))</f>
        <v/>
      </c>
      <c r="O120" s="41" t="n"/>
      <c r="P120" s="27">
        <f>IF(OR($A120="",$O120=""),"",Assumptions!$B$5)</f>
        <v/>
      </c>
      <c r="Q120" s="23" t="n"/>
      <c r="R120" s="21" t="n"/>
      <c r="S120" s="27">
        <f>IF(OR($A120="",$L120="",$M120=""),"",IFERROR($L120*$M120,""))</f>
        <v/>
      </c>
      <c r="T120" s="27">
        <f>IF($A120="","",IF($H120="",0,IF(OR($I120="",$N120=""),"",IFERROR($I120*$N120,""))))</f>
        <v/>
      </c>
      <c r="U120" s="27">
        <f>IF($A120="","",IF($O120="",0,IFERROR($O120*$P120,"")))</f>
        <v/>
      </c>
      <c r="V120" s="27">
        <f>IF(OR($A120="",$K120="",$L120="",$M120=""),"",IF(AND($H120&lt;&gt;"",OR($I120="",$N120="")),"",IF(AND($O120&lt;&gt;"",$P120=""),"",SUM($Q120,$S120:$U120))))</f>
        <v/>
      </c>
      <c r="W120" s="27">
        <f>IF(OR($A120="",$K120="",$V120=""),"",$K120-$V120)</f>
        <v/>
      </c>
      <c r="X120" s="43">
        <f>IF(OR($A120="",$K120="",$W120=""),"",IFERROR($W120/$K120,""))</f>
        <v/>
      </c>
      <c r="Y120" s="18">
        <f>IF($A120="","",IF($R120="Canceled","Excluded: canceled",IF(OR($B120="",$C120="",$D120="",$E120="",$F120="",$G120="",$K120="",$L120="",$R120=""),"Review missing input",IF($R120&lt;&gt;"Completed","Review status",IF($K120=0,"Review zero revenue",IF(OR(AND($H120&lt;&gt;"",OR($I120="",$N120="")),AND($H120="",$I120&lt;&gt;"")),"Review product input",IF(IFERROR(VLOOKUP($E120,Assumptions!$D$3:$E$7,2,FALSE),"")="","Review target",IF($X120&lt;IFERROR(VLOOKUP($E120,Assumptions!$D$3:$E$7,2,FALSE),0),"Below target","OK"))))))))</f>
        <v/>
      </c>
    </row>
    <row r="121">
      <c r="A121" s="40" t="n"/>
      <c r="B121" s="20" t="n"/>
      <c r="C121" s="20" t="n"/>
      <c r="D121" s="21" t="n"/>
      <c r="E121" s="21" t="n"/>
      <c r="F121" s="21" t="n"/>
      <c r="G121" s="21" t="n"/>
      <c r="H121" s="20" t="n"/>
      <c r="I121" s="22" t="n"/>
      <c r="J121" s="13">
        <f>IF($A121="","",IF($H121="","",IFERROR(VLOOKUP($H121,Assumptions!$N$3:$P$8,2,FALSE),"")))</f>
        <v/>
      </c>
      <c r="K121" s="23" t="n"/>
      <c r="L121" s="22" t="n"/>
      <c r="M121" s="24">
        <f>IF($A121="","",IF($F121="","",IFERROR(VLOOKUP($F121,Assumptions!$I$3:$J$6,2,FALSE),"")))</f>
        <v/>
      </c>
      <c r="N121" s="24">
        <f>IF($A121="","",IF($H121="","",IFERROR(VLOOKUP($H121,Assumptions!$N$3:$P$8,3,FALSE),"")))</f>
        <v/>
      </c>
      <c r="O121" s="41" t="n"/>
      <c r="P121" s="24">
        <f>IF(OR($A121="",$O121=""),"",Assumptions!$B$5)</f>
        <v/>
      </c>
      <c r="Q121" s="23" t="n"/>
      <c r="R121" s="21" t="n"/>
      <c r="S121" s="24">
        <f>IF(OR($A121="",$L121="",$M121=""),"",IFERROR($L121*$M121,""))</f>
        <v/>
      </c>
      <c r="T121" s="24">
        <f>IF($A121="","",IF($H121="",0,IF(OR($I121="",$N121=""),"",IFERROR($I121*$N121,""))))</f>
        <v/>
      </c>
      <c r="U121" s="24">
        <f>IF($A121="","",IF($O121="",0,IFERROR($O121*$P121,"")))</f>
        <v/>
      </c>
      <c r="V121" s="24">
        <f>IF(OR($A121="",$K121="",$L121="",$M121=""),"",IF(AND($H121&lt;&gt;"",OR($I121="",$N121="")),"",IF(AND($O121&lt;&gt;"",$P121=""),"",SUM($Q121,$S121:$U121))))</f>
        <v/>
      </c>
      <c r="W121" s="24">
        <f>IF(OR($A121="",$K121="",$V121=""),"",$K121-$V121)</f>
        <v/>
      </c>
      <c r="X121" s="42">
        <f>IF(OR($A121="",$K121="",$W121=""),"",IFERROR($W121/$K121,""))</f>
        <v/>
      </c>
      <c r="Y121" s="13">
        <f>IF($A121="","",IF($R121="Canceled","Excluded: canceled",IF(OR($B121="",$C121="",$D121="",$E121="",$F121="",$G121="",$K121="",$L121="",$R121=""),"Review missing input",IF($R121&lt;&gt;"Completed","Review status",IF($K121=0,"Review zero revenue",IF(OR(AND($H121&lt;&gt;"",OR($I121="",$N121="")),AND($H121="",$I121&lt;&gt;"")),"Review product input",IF(IFERROR(VLOOKUP($E121,Assumptions!$D$3:$E$7,2,FALSE),"")="","Review target",IF($X121&lt;IFERROR(VLOOKUP($E121,Assumptions!$D$3:$E$7,2,FALSE),0),"Below target","OK"))))))))</f>
        <v/>
      </c>
    </row>
    <row r="122">
      <c r="A122" s="40" t="n"/>
      <c r="B122" s="20" t="n"/>
      <c r="C122" s="20" t="n"/>
      <c r="D122" s="21" t="n"/>
      <c r="E122" s="21" t="n"/>
      <c r="F122" s="21" t="n"/>
      <c r="G122" s="21" t="n"/>
      <c r="H122" s="20" t="n"/>
      <c r="I122" s="22" t="n"/>
      <c r="J122" s="18">
        <f>IF($A122="","",IF($H122="","",IFERROR(VLOOKUP($H122,Assumptions!$N$3:$P$8,2,FALSE),"")))</f>
        <v/>
      </c>
      <c r="K122" s="23" t="n"/>
      <c r="L122" s="22" t="n"/>
      <c r="M122" s="27">
        <f>IF($A122="","",IF($F122="","",IFERROR(VLOOKUP($F122,Assumptions!$I$3:$J$6,2,FALSE),"")))</f>
        <v/>
      </c>
      <c r="N122" s="27">
        <f>IF($A122="","",IF($H122="","",IFERROR(VLOOKUP($H122,Assumptions!$N$3:$P$8,3,FALSE),"")))</f>
        <v/>
      </c>
      <c r="O122" s="41" t="n"/>
      <c r="P122" s="27">
        <f>IF(OR($A122="",$O122=""),"",Assumptions!$B$5)</f>
        <v/>
      </c>
      <c r="Q122" s="23" t="n"/>
      <c r="R122" s="21" t="n"/>
      <c r="S122" s="27">
        <f>IF(OR($A122="",$L122="",$M122=""),"",IFERROR($L122*$M122,""))</f>
        <v/>
      </c>
      <c r="T122" s="27">
        <f>IF($A122="","",IF($H122="",0,IF(OR($I122="",$N122=""),"",IFERROR($I122*$N122,""))))</f>
        <v/>
      </c>
      <c r="U122" s="27">
        <f>IF($A122="","",IF($O122="",0,IFERROR($O122*$P122,"")))</f>
        <v/>
      </c>
      <c r="V122" s="27">
        <f>IF(OR($A122="",$K122="",$L122="",$M122=""),"",IF(AND($H122&lt;&gt;"",OR($I122="",$N122="")),"",IF(AND($O122&lt;&gt;"",$P122=""),"",SUM($Q122,$S122:$U122))))</f>
        <v/>
      </c>
      <c r="W122" s="27">
        <f>IF(OR($A122="",$K122="",$V122=""),"",$K122-$V122)</f>
        <v/>
      </c>
      <c r="X122" s="43">
        <f>IF(OR($A122="",$K122="",$W122=""),"",IFERROR($W122/$K122,""))</f>
        <v/>
      </c>
      <c r="Y122" s="18">
        <f>IF($A122="","",IF($R122="Canceled","Excluded: canceled",IF(OR($B122="",$C122="",$D122="",$E122="",$F122="",$G122="",$K122="",$L122="",$R122=""),"Review missing input",IF($R122&lt;&gt;"Completed","Review status",IF($K122=0,"Review zero revenue",IF(OR(AND($H122&lt;&gt;"",OR($I122="",$N122="")),AND($H122="",$I122&lt;&gt;"")),"Review product input",IF(IFERROR(VLOOKUP($E122,Assumptions!$D$3:$E$7,2,FALSE),"")="","Review target",IF($X122&lt;IFERROR(VLOOKUP($E122,Assumptions!$D$3:$E$7,2,FALSE),0),"Below target","OK"))))))))</f>
        <v/>
      </c>
    </row>
    <row r="123">
      <c r="A123" s="40" t="n"/>
      <c r="B123" s="20" t="n"/>
      <c r="C123" s="20" t="n"/>
      <c r="D123" s="21" t="n"/>
      <c r="E123" s="21" t="n"/>
      <c r="F123" s="21" t="n"/>
      <c r="G123" s="21" t="n"/>
      <c r="H123" s="20" t="n"/>
      <c r="I123" s="22" t="n"/>
      <c r="J123" s="13">
        <f>IF($A123="","",IF($H123="","",IFERROR(VLOOKUP($H123,Assumptions!$N$3:$P$8,2,FALSE),"")))</f>
        <v/>
      </c>
      <c r="K123" s="23" t="n"/>
      <c r="L123" s="22" t="n"/>
      <c r="M123" s="24">
        <f>IF($A123="","",IF($F123="","",IFERROR(VLOOKUP($F123,Assumptions!$I$3:$J$6,2,FALSE),"")))</f>
        <v/>
      </c>
      <c r="N123" s="24">
        <f>IF($A123="","",IF($H123="","",IFERROR(VLOOKUP($H123,Assumptions!$N$3:$P$8,3,FALSE),"")))</f>
        <v/>
      </c>
      <c r="O123" s="41" t="n"/>
      <c r="P123" s="24">
        <f>IF(OR($A123="",$O123=""),"",Assumptions!$B$5)</f>
        <v/>
      </c>
      <c r="Q123" s="23" t="n"/>
      <c r="R123" s="21" t="n"/>
      <c r="S123" s="24">
        <f>IF(OR($A123="",$L123="",$M123=""),"",IFERROR($L123*$M123,""))</f>
        <v/>
      </c>
      <c r="T123" s="24">
        <f>IF($A123="","",IF($H123="",0,IF(OR($I123="",$N123=""),"",IFERROR($I123*$N123,""))))</f>
        <v/>
      </c>
      <c r="U123" s="24">
        <f>IF($A123="","",IF($O123="",0,IFERROR($O123*$P123,"")))</f>
        <v/>
      </c>
      <c r="V123" s="24">
        <f>IF(OR($A123="",$K123="",$L123="",$M123=""),"",IF(AND($H123&lt;&gt;"",OR($I123="",$N123="")),"",IF(AND($O123&lt;&gt;"",$P123=""),"",SUM($Q123,$S123:$U123))))</f>
        <v/>
      </c>
      <c r="W123" s="24">
        <f>IF(OR($A123="",$K123="",$V123=""),"",$K123-$V123)</f>
        <v/>
      </c>
      <c r="X123" s="42">
        <f>IF(OR($A123="",$K123="",$W123=""),"",IFERROR($W123/$K123,""))</f>
        <v/>
      </c>
      <c r="Y123" s="13">
        <f>IF($A123="","",IF($R123="Canceled","Excluded: canceled",IF(OR($B123="",$C123="",$D123="",$E123="",$F123="",$G123="",$K123="",$L123="",$R123=""),"Review missing input",IF($R123&lt;&gt;"Completed","Review status",IF($K123=0,"Review zero revenue",IF(OR(AND($H123&lt;&gt;"",OR($I123="",$N123="")),AND($H123="",$I123&lt;&gt;"")),"Review product input",IF(IFERROR(VLOOKUP($E123,Assumptions!$D$3:$E$7,2,FALSE),"")="","Review target",IF($X123&lt;IFERROR(VLOOKUP($E123,Assumptions!$D$3:$E$7,2,FALSE),0),"Below target","OK"))))))))</f>
        <v/>
      </c>
    </row>
    <row r="124">
      <c r="A124" s="40" t="n"/>
      <c r="B124" s="20" t="n"/>
      <c r="C124" s="20" t="n"/>
      <c r="D124" s="21" t="n"/>
      <c r="E124" s="21" t="n"/>
      <c r="F124" s="21" t="n"/>
      <c r="G124" s="21" t="n"/>
      <c r="H124" s="20" t="n"/>
      <c r="I124" s="22" t="n"/>
      <c r="J124" s="18">
        <f>IF($A124="","",IF($H124="","",IFERROR(VLOOKUP($H124,Assumptions!$N$3:$P$8,2,FALSE),"")))</f>
        <v/>
      </c>
      <c r="K124" s="23" t="n"/>
      <c r="L124" s="22" t="n"/>
      <c r="M124" s="27">
        <f>IF($A124="","",IF($F124="","",IFERROR(VLOOKUP($F124,Assumptions!$I$3:$J$6,2,FALSE),"")))</f>
        <v/>
      </c>
      <c r="N124" s="27">
        <f>IF($A124="","",IF($H124="","",IFERROR(VLOOKUP($H124,Assumptions!$N$3:$P$8,3,FALSE),"")))</f>
        <v/>
      </c>
      <c r="O124" s="41" t="n"/>
      <c r="P124" s="27">
        <f>IF(OR($A124="",$O124=""),"",Assumptions!$B$5)</f>
        <v/>
      </c>
      <c r="Q124" s="23" t="n"/>
      <c r="R124" s="21" t="n"/>
      <c r="S124" s="27">
        <f>IF(OR($A124="",$L124="",$M124=""),"",IFERROR($L124*$M124,""))</f>
        <v/>
      </c>
      <c r="T124" s="27">
        <f>IF($A124="","",IF($H124="",0,IF(OR($I124="",$N124=""),"",IFERROR($I124*$N124,""))))</f>
        <v/>
      </c>
      <c r="U124" s="27">
        <f>IF($A124="","",IF($O124="",0,IFERROR($O124*$P124,"")))</f>
        <v/>
      </c>
      <c r="V124" s="27">
        <f>IF(OR($A124="",$K124="",$L124="",$M124=""),"",IF(AND($H124&lt;&gt;"",OR($I124="",$N124="")),"",IF(AND($O124&lt;&gt;"",$P124=""),"",SUM($Q124,$S124:$U124))))</f>
        <v/>
      </c>
      <c r="W124" s="27">
        <f>IF(OR($A124="",$K124="",$V124=""),"",$K124-$V124)</f>
        <v/>
      </c>
      <c r="X124" s="43">
        <f>IF(OR($A124="",$K124="",$W124=""),"",IFERROR($W124/$K124,""))</f>
        <v/>
      </c>
      <c r="Y124" s="18">
        <f>IF($A124="","",IF($R124="Canceled","Excluded: canceled",IF(OR($B124="",$C124="",$D124="",$E124="",$F124="",$G124="",$K124="",$L124="",$R124=""),"Review missing input",IF($R124&lt;&gt;"Completed","Review status",IF($K124=0,"Review zero revenue",IF(OR(AND($H124&lt;&gt;"",OR($I124="",$N124="")),AND($H124="",$I124&lt;&gt;"")),"Review product input",IF(IFERROR(VLOOKUP($E124,Assumptions!$D$3:$E$7,2,FALSE),"")="","Review target",IF($X124&lt;IFERROR(VLOOKUP($E124,Assumptions!$D$3:$E$7,2,FALSE),0),"Below target","OK"))))))))</f>
        <v/>
      </c>
    </row>
  </sheetData>
  <autoFilter ref="A4:Y124"/>
  <mergeCells count="1">
    <mergeCell ref="A1:Y1"/>
  </mergeCells>
  <conditionalFormatting sqref="Y5:Y124">
    <cfRule type="expression" priority="1" dxfId="0">
      <formula>$Y5="Below target"</formula>
    </cfRule>
    <cfRule type="expression" priority="2" dxfId="0">
      <formula>LEFT($Y5,6)="Review"</formula>
    </cfRule>
    <cfRule type="expression" priority="3" dxfId="1">
      <formula>$Y5="OK"</formula>
    </cfRule>
  </conditionalFormatting>
  <dataValidations count="12">
    <dataValidation sqref="A5:A124" showDropDown="0" showInputMessage="0" showErrorMessage="0" allowBlank="0" errorTitle="Check Service Date" error="Enter a date within the editable analysis period." promptTitle="Service Date" prompt="Enter a service date from the selected analysis period." type="date" operator="between">
      <formula1>Assumptions!$B$3</formula1>
      <formula2>Assumptions!$B$4</formula2>
    </dataValidation>
    <dataValidation sqref="D5:D124" showDropDown="0" showInputMessage="0" showErrorMessage="0" allowBlank="0" errorTitle="Check Pest Concern" error="Select a pest concern from the editable Assumptions list." type="list">
      <formula1>Assumptions!$G$3:$G$7</formula1>
    </dataValidation>
    <dataValidation sqref="E5:E124" showDropDown="0" showInputMessage="0" showErrorMessage="0" allowBlank="0" errorTitle="Check Service Line" error="Select a service line from the editable Assumptions list." type="list">
      <formula1>Assumptions!$D$3:$D$7</formula1>
    </dataValidation>
    <dataValidation sqref="F5:F124" showDropDown="0" showInputMessage="0" showErrorMessage="0" allowBlank="0" errorTitle="Check Technician" error="Select a technician from the editable Assumptions list." type="list">
      <formula1>Assumptions!$I$3:$I$6</formula1>
    </dataValidation>
    <dataValidation sqref="G5:G124" showDropDown="0" showInputMessage="0" showErrorMessage="0" allowBlank="0" errorTitle="Check Route" error="Select a route from the editable Assumptions list." type="list">
      <formula1>Assumptions!$L$3:$L$6</formula1>
    </dataValidation>
    <dataValidation sqref="H5:H124" showDropDown="0" showInputMessage="0" showErrorMessage="0" allowBlank="0" errorTitle="Check Product" error="Select a product from the editable Assumptions list or leave it blank." type="list">
      <formula1>Assumptions!$N$3:$N$8</formula1>
    </dataValidation>
    <dataValidation sqref="R5:R124" showDropDown="0" showInputMessage="0" showErrorMessage="0" allowBlank="0" errorTitle="Check Status" error="Select a status from the editable Assumptions list." type="list">
      <formula1>Assumptions!$R$3:$R$5</formula1>
    </dataValidation>
    <dataValidation sqref="I5:I124" showDropDown="0" showInputMessage="0" showErrorMessage="0" allowBlank="0" errorTitle="Check Quantity" error="Enter a product quantity from 0 through 10,000." type="decimal" operator="between">
      <formula1>0</formula1>
      <formula2>10000</formula2>
    </dataValidation>
    <dataValidation sqref="K5:K124" showDropDown="0" showInputMessage="0" showErrorMessage="0" allowBlank="0" errorTitle="Check Revenue" error="Enter a nonnegative revenue amount." type="decimal" operator="between">
      <formula1>0</formula1>
      <formula2>1000000</formula2>
    </dataValidation>
    <dataValidation sqref="L5:L124" showDropDown="0" showInputMessage="0" showErrorMessage="0" allowBlank="0" errorTitle="Check Labor Hours" error="Enter labor hours from 0 through 24." type="decimal" operator="between">
      <formula1>0</formula1>
      <formula2>24</formula2>
    </dataValidation>
    <dataValidation sqref="O5:O124" showDropDown="0" showInputMessage="0" showErrorMessage="0" allowBlank="0" errorTitle="Check Route Miles" error="Enter route miles from 0 through 1,000." type="decimal" operator="between">
      <formula1>0</formula1>
      <formula2>1000</formula2>
    </dataValidation>
    <dataValidation sqref="Q5:Q124" showDropDown="0" showInputMessage="0" showErrorMessage="0" allowBlank="0" errorTitle="Check Direct Cost" error="Enter a nonnegative other direct cost." type="decimal" operator="between">
      <formula1>0</formula1>
      <formula2>1000000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D56A4A"/>
    <outlinePr summaryBelow="1" summaryRight="1"/>
    <pageSetUpPr/>
  </sheetPr>
  <dimension ref="A1:R8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8"/>
  <cols>
    <col width="30" customWidth="1" min="1" max="1"/>
    <col width="16" customWidth="1" min="2" max="2"/>
    <col width="3" customWidth="1" min="3" max="3"/>
    <col width="18" customWidth="1" min="4" max="4"/>
    <col width="15" customWidth="1" min="5" max="5"/>
    <col width="3" customWidth="1" min="6" max="6"/>
    <col width="25" customWidth="1" min="7" max="7"/>
    <col width="3" customWidth="1" min="8" max="8"/>
    <col width="29" customWidth="1" min="9" max="9"/>
    <col width="18" customWidth="1" min="10" max="10"/>
    <col width="3" customWidth="1" min="11" max="11"/>
    <col width="24" customWidth="1" min="12" max="12"/>
    <col width="3" customWidth="1" min="13" max="13"/>
    <col width="31" customWidth="1" min="14" max="14"/>
    <col width="12" customWidth="1" min="15" max="15"/>
    <col width="14" customWidth="1" min="16" max="16"/>
    <col width="3" customWidth="1" min="17" max="17"/>
    <col width="14" customWidth="1" min="18" max="18"/>
  </cols>
  <sheetData>
    <row r="1" ht="26" customHeight="1">
      <c r="A1" s="1" t="inlineStr">
        <is>
          <t>Margin Analysis Assumptions and Lists</t>
        </is>
      </c>
      <c r="B1" s="34" t="n"/>
      <c r="C1" s="34" t="n"/>
      <c r="D1" s="34" t="n"/>
      <c r="E1" s="34" t="n"/>
      <c r="F1" s="34" t="n"/>
      <c r="G1" s="34" t="n"/>
      <c r="H1" s="34" t="n"/>
      <c r="I1" s="34" t="n"/>
      <c r="J1" s="34" t="n"/>
      <c r="K1" s="34" t="n"/>
      <c r="L1" s="34" t="n"/>
      <c r="M1" s="34" t="n"/>
      <c r="N1" s="34" t="n"/>
      <c r="O1" s="34" t="n"/>
      <c r="P1" s="34" t="n"/>
      <c r="Q1" s="34" t="n"/>
      <c r="R1" s="35" t="n"/>
    </row>
    <row r="2">
      <c r="A2" s="3" t="inlineStr">
        <is>
          <t>Analysis Setting</t>
        </is>
      </c>
      <c r="B2" s="3" t="inlineStr">
        <is>
          <t>Editable Value</t>
        </is>
      </c>
      <c r="D2" s="3" t="inlineStr">
        <is>
          <t>Service Line</t>
        </is>
      </c>
      <c r="E2" s="3" t="inlineStr">
        <is>
          <t>Target Margin</t>
        </is>
      </c>
      <c r="G2" s="3" t="inlineStr">
        <is>
          <t>Pest Concern</t>
        </is>
      </c>
      <c r="I2" s="3" t="inlineStr">
        <is>
          <t>Technician</t>
        </is>
      </c>
      <c r="J2" s="3" t="inlineStr">
        <is>
          <t>Labor Cost / Hour</t>
        </is>
      </c>
      <c r="L2" s="3" t="inlineStr">
        <is>
          <t>Route</t>
        </is>
      </c>
      <c r="N2" s="3" t="inlineStr">
        <is>
          <t>Product</t>
        </is>
      </c>
      <c r="O2" s="3" t="inlineStr">
        <is>
          <t>Unit</t>
        </is>
      </c>
      <c r="P2" s="3" t="inlineStr">
        <is>
          <t>Unit Cost</t>
        </is>
      </c>
      <c r="R2" s="3" t="inlineStr">
        <is>
          <t>Status</t>
        </is>
      </c>
    </row>
    <row r="3">
      <c r="A3" s="9" t="inlineStr">
        <is>
          <t>Analysis Start</t>
        </is>
      </c>
      <c r="B3" s="44" t="n">
        <v>46156</v>
      </c>
      <c r="D3" s="30" t="inlineStr">
        <is>
          <t>General Pest</t>
        </is>
      </c>
      <c r="E3" s="45" t="n">
        <v>0.45</v>
      </c>
      <c r="G3" s="30" t="inlineStr">
        <is>
          <t>General Insect Activity</t>
        </is>
      </c>
      <c r="I3" s="30" t="inlineStr">
        <is>
          <t>Fictional Technician Indigo</t>
        </is>
      </c>
      <c r="J3" s="32" t="n">
        <v>28.5</v>
      </c>
      <c r="L3" s="30" t="inlineStr">
        <is>
          <t>Fictional Route Amber</t>
        </is>
      </c>
      <c r="N3" s="30" t="inlineStr">
        <is>
          <t>Demo Residual A (Fictional)</t>
        </is>
      </c>
      <c r="O3" s="30" t="inlineStr">
        <is>
          <t>ounces</t>
        </is>
      </c>
      <c r="P3" s="32" t="n">
        <v>3.25</v>
      </c>
      <c r="R3" s="30" t="inlineStr">
        <is>
          <t>Completed</t>
        </is>
      </c>
    </row>
    <row r="4">
      <c r="A4" s="9" t="inlineStr">
        <is>
          <t>Analysis End</t>
        </is>
      </c>
      <c r="B4" s="44" t="n">
        <v>46276</v>
      </c>
      <c r="D4" s="30" t="inlineStr">
        <is>
          <t>Termite</t>
        </is>
      </c>
      <c r="E4" s="45" t="n">
        <v>0.5</v>
      </c>
      <c r="G4" s="30" t="inlineStr">
        <is>
          <t>Termite Evidence</t>
        </is>
      </c>
      <c r="I4" s="30" t="inlineStr">
        <is>
          <t>Fictional Technician Juniper</t>
        </is>
      </c>
      <c r="J4" s="32" t="n">
        <v>31.25</v>
      </c>
      <c r="L4" s="30" t="inlineStr">
        <is>
          <t>Fictional Route Blue</t>
        </is>
      </c>
      <c r="N4" s="30" t="inlineStr">
        <is>
          <t>Demo Bait Station B (Fictional)</t>
        </is>
      </c>
      <c r="O4" s="30" t="inlineStr">
        <is>
          <t>each</t>
        </is>
      </c>
      <c r="P4" s="32" t="n">
        <v>8.5</v>
      </c>
      <c r="R4" s="30" t="inlineStr">
        <is>
          <t>Scheduled</t>
        </is>
      </c>
    </row>
    <row r="5">
      <c r="A5" s="9" t="inlineStr">
        <is>
          <t>Internal Mileage Cost / Mile</t>
        </is>
      </c>
      <c r="B5" s="33" t="n">
        <v>0.7</v>
      </c>
      <c r="D5" s="30" t="inlineStr">
        <is>
          <t>Rodent</t>
        </is>
      </c>
      <c r="E5" s="45" t="n">
        <v>0.42</v>
      </c>
      <c r="G5" s="30" t="inlineStr">
        <is>
          <t>Rodent Activity</t>
        </is>
      </c>
      <c r="I5" s="30" t="inlineStr">
        <is>
          <t>Fictional Technician Orbit</t>
        </is>
      </c>
      <c r="J5" s="32" t="n">
        <v>29.75</v>
      </c>
      <c r="L5" s="30" t="inlineStr">
        <is>
          <t>Fictional Route Copper</t>
        </is>
      </c>
      <c r="N5" s="30" t="inlineStr">
        <is>
          <t>Demo Liquid C (Fictional)</t>
        </is>
      </c>
      <c r="O5" s="30" t="inlineStr">
        <is>
          <t>gallons</t>
        </is>
      </c>
      <c r="P5" s="32" t="n">
        <v>78</v>
      </c>
      <c r="R5" s="30" t="inlineStr">
        <is>
          <t>Canceled</t>
        </is>
      </c>
    </row>
    <row r="6">
      <c r="D6" s="30" t="inlineStr">
        <is>
          <t>Mosquito</t>
        </is>
      </c>
      <c r="E6" s="45" t="n">
        <v>0.48</v>
      </c>
      <c r="G6" s="30" t="inlineStr">
        <is>
          <t>Mosquito Activity</t>
        </is>
      </c>
      <c r="I6" s="30" t="inlineStr">
        <is>
          <t>Fictional Technician Cedar</t>
        </is>
      </c>
      <c r="J6" s="32" t="n">
        <v>33</v>
      </c>
      <c r="L6" s="30" t="inlineStr">
        <is>
          <t>Fictional Route Green</t>
        </is>
      </c>
      <c r="N6" s="30" t="inlineStr">
        <is>
          <t>Demo Dust D (Fictional)</t>
        </is>
      </c>
      <c r="O6" s="30" t="inlineStr">
        <is>
          <t>pounds</t>
        </is>
      </c>
      <c r="P6" s="32" t="n">
        <v>18.75</v>
      </c>
    </row>
    <row r="7">
      <c r="D7" s="30" t="inlineStr">
        <is>
          <t>Specialty</t>
        </is>
      </c>
      <c r="E7" s="45" t="n">
        <v>0.4</v>
      </c>
      <c r="G7" s="30" t="inlineStr">
        <is>
          <t>Specialty Pest Concern</t>
        </is>
      </c>
      <c r="N7" s="30" t="inlineStr">
        <is>
          <t>Demo Trap E (Fictional)</t>
        </is>
      </c>
      <c r="O7" s="30" t="inlineStr">
        <is>
          <t>each</t>
        </is>
      </c>
      <c r="P7" s="32" t="n">
        <v>12</v>
      </c>
    </row>
    <row r="8" ht="32" customHeight="1">
      <c r="A8" s="2" t="inlineStr">
        <is>
          <t>Yellow cells contain editable planning assumptions and fictional list values. Review local business requirements before using any rate or target.</t>
        </is>
      </c>
      <c r="N8" s="30" t="inlineStr">
        <is>
          <t>Demo Monitor F (Fictional)</t>
        </is>
      </c>
      <c r="O8" s="30" t="inlineStr">
        <is>
          <t>each</t>
        </is>
      </c>
      <c r="P8" s="32" t="n">
        <v>6.25</v>
      </c>
    </row>
  </sheetData>
  <mergeCells count="1">
    <mergeCell ref="A1:R1"/>
  </mergeCells>
  <conditionalFormatting sqref="B4">
    <cfRule type="expression" priority="1" dxfId="0">
      <formula>$B$4&lt;$B$3</formula>
    </cfRule>
  </conditionalFormatting>
  <dataValidations count="5">
    <dataValidation sqref="B3:B4" showDropDown="0" showInputMessage="0" showErrorMessage="0" allowBlank="0" errorTitle="Check Date" error="Enter a valid analysis date within the displayed planning horizon." promptTitle="Analysis Date" prompt="Enter an analysis start or end date." type="date" operator="between">
      <formula1>DATE(2016,1,1)</formula1>
      <formula2>DATE(2036,12,31)</formula2>
    </dataValidation>
    <dataValidation sqref="E3:E7" showDropDown="0" showInputMessage="0" showErrorMessage="0" allowBlank="0" errorTitle="Check Target" error="Enter a target margin from 0% through 100%." type="decimal" operator="between">
      <formula1>0</formula1>
      <formula2>1</formula2>
    </dataValidation>
    <dataValidation sqref="B5" showDropDown="0" showInputMessage="0" showErrorMessage="0" allowBlank="0" errorTitle="Check Mileage Cost" error="Enter a nonnegative internal mileage cost." type="decimal" operator="between">
      <formula1>0</formula1>
      <formula2>1000</formula2>
    </dataValidation>
    <dataValidation sqref="J3:J6" showDropDown="0" showInputMessage="0" showErrorMessage="0" allowBlank="0" errorTitle="Check Labor Cost" error="Enter a nonnegative hourly labor cost." type="decimal" operator="between">
      <formula1>0</formula1>
      <formula2>1000</formula2>
    </dataValidation>
    <dataValidation sqref="P3:P8" showDropDown="0" showInputMessage="0" showErrorMessage="0" allowBlank="0" errorTitle="Check Product Cost" error="Enter a nonnegative product unit cost." type="decimal" operator="between">
      <formula1>0</formula1>
      <formula2>100000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Operations Workbook</dc:creator>
  <dc:title xmlns:dc="http://purl.org/dc/elements/1.1/">Pest Control Service Line Margin Analysis</dc:title>
  <dc:subject xmlns:dc="http://purl.org/dc/elements/1.1/">Fictional pest control service line margin analysis</dc:subject>
  <dcterms:created xmlns:dcterms="http://purl.org/dc/terms/" xmlns:xsi="http://www.w3.org/2001/XMLSchema-instance" xsi:type="dcterms:W3CDTF">2026-09-11T00:58:06Z</dcterms:created>
  <dcterms:modified xmlns:dcterms="http://purl.org/dc/terms/" xmlns:xsi="http://www.w3.org/2001/XMLSchema-instance" xsi:type="dcterms:W3CDTF">2026-09-11T00:58:07+00:00Z</dcterms:modified>
</cp:coreProperties>
</file>