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oductio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'Summary'!$A$7:$F$19</definedName>
    <definedName name="_xlnm._FilterDatabase" localSheetId="1" hidden="1">'Production'!$A$6:$T$126</definedName>
    <definedName name="_xlnm._FilterDatabase" localSheetId="2" hidden="1">'Assumptions'!$A$6:$E$106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4343B"/>
      <sz val="10"/>
    </font>
    <font>
      <name val="Calibri"/>
      <color rgb="0024343B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FFF"/>
      </patternFill>
    </fill>
    <fill>
      <patternFill patternType="solid">
        <fgColor rgb="00F5F8F6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2F7A68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F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9" customWidth="1" min="3" max="3"/>
    <col width="18" customWidth="1" min="4" max="4"/>
    <col width="19" customWidth="1" min="5" max="5"/>
    <col width="18" customWidth="1" min="6" max="6"/>
  </cols>
  <sheetData>
    <row r="1" ht="28" customHeight="1">
      <c r="A1" s="1" t="inlineStr">
        <is>
          <t>Pest Control Technician Commission Calculator</t>
        </is>
      </c>
    </row>
    <row r="2"/>
    <row r="3">
      <c r="A3" s="2" t="inlineStr">
        <is>
          <t>Entered Service Amount</t>
        </is>
      </c>
      <c r="B3" s="3">
        <f>IF(COUNT(Production!$J$7:$J$126)=0,"",SUM(Production!$J$7:$J$126))</f>
        <v/>
      </c>
      <c r="C3" s="2" t="inlineStr">
        <is>
          <t>Eligible Production</t>
        </is>
      </c>
      <c r="D3" s="3">
        <f>IF(COUNT(Production!$L$7:$L$126)=0,"",SUM(Production!$L$7:$L$126))</f>
        <v/>
      </c>
      <c r="E3" s="2" t="inlineStr">
        <is>
          <t>Total Commission</t>
        </is>
      </c>
      <c r="F3" s="3">
        <f>IF(COUNT(Production!$S$7:$S$126)=0,"",SUM(Production!$S$7:$S$126))</f>
        <v/>
      </c>
    </row>
    <row r="4">
      <c r="A4" s="2" t="inlineStr">
        <is>
          <t>Completed Records</t>
        </is>
      </c>
      <c r="B4" s="4">
        <f>IF(COUNTA(Production!$A$7:$A$126)=0,"",COUNTIF(Production!$H$7:$H$126,"Completed"))</f>
        <v/>
      </c>
      <c r="C4" s="2" t="inlineStr">
        <is>
          <t>Rows to Check</t>
        </is>
      </c>
      <c r="D4" s="4">
        <f>IF(COUNTA(Production!$A$7:$A$126)=0,"",COUNTIF(Production!$T$7:$T$126,"Check*"))</f>
        <v/>
      </c>
      <c r="E4" s="2" t="inlineStr">
        <is>
          <t>Commission / Eligible</t>
        </is>
      </c>
      <c r="F4" s="5">
        <f>IFERROR(F3/D3,"")</f>
        <v/>
      </c>
    </row>
    <row r="5">
      <c r="A5" s="2" t="inlineStr">
        <is>
          <t>First Service Date</t>
        </is>
      </c>
      <c r="B5" s="6">
        <f>IF(COUNT(Production!$A$7:$A$126)=0,"",MIN(Production!$A$7:$A$126))</f>
        <v/>
      </c>
      <c r="C5" s="2" t="inlineStr">
        <is>
          <t>Last Service Date</t>
        </is>
      </c>
      <c r="D5" s="6">
        <f>IF(COUNT(Production!$A$7:$A$126)=0,"",MAX(Production!$A$7:$A$126))</f>
        <v/>
      </c>
      <c r="E5" s="2" t="inlineStr">
        <is>
          <t>Configured Technicians</t>
        </is>
      </c>
      <c r="F5" s="4">
        <f>COUNTIF(Assumptions!$A$7:$A$106,"&lt;&gt;")</f>
        <v/>
      </c>
    </row>
    <row r="6"/>
    <row r="7" ht="30" customHeight="1">
      <c r="A7" s="7" t="inlineStr">
        <is>
          <t>Technician</t>
        </is>
      </c>
      <c r="B7" s="7" t="inlineStr">
        <is>
          <t>Eligible Production</t>
        </is>
      </c>
      <c r="C7" s="7" t="inlineStr">
        <is>
          <t>Base Commission</t>
        </is>
      </c>
      <c r="D7" s="7" t="inlineStr">
        <is>
          <t>Bonus Commission</t>
        </is>
      </c>
      <c r="E7" s="7" t="inlineStr">
        <is>
          <t>Applied Adjustments</t>
        </is>
      </c>
      <c r="F7" s="7" t="inlineStr">
        <is>
          <t>Total Commission</t>
        </is>
      </c>
    </row>
    <row r="8">
      <c r="A8" s="8">
        <f>IF(Assumptions!A7="","",Assumptions!A7)</f>
        <v/>
      </c>
      <c r="B8" s="9">
        <f>IF($A8="","",SUMIFS(Production!$L$7:$L$126,Production!$F$7:$F$126,$A8))</f>
        <v/>
      </c>
      <c r="C8" s="9">
        <f>IF($A8="","",SUMIFS(Production!$P$7:$P$126,Production!$F$7:$F$126,$A8))</f>
        <v/>
      </c>
      <c r="D8" s="9">
        <f>IF($A8="","",SUMIFS(Production!$R$7:$R$126,Production!$F$7:$F$126,$A8))</f>
        <v/>
      </c>
      <c r="E8" s="9">
        <f>IF($A8="","",$F8-$C8-$D8)</f>
        <v/>
      </c>
      <c r="F8" s="9">
        <f>IF($A8="","",SUMIFS(Production!$S$7:$S$126,Production!$F$7:$F$126,$A8))</f>
        <v/>
      </c>
    </row>
    <row r="9">
      <c r="A9" s="10">
        <f>IF(Assumptions!A8="","",Assumptions!A8)</f>
        <v/>
      </c>
      <c r="B9" s="11">
        <f>IF($A9="","",SUMIFS(Production!$L$7:$L$126,Production!$F$7:$F$126,$A9))</f>
        <v/>
      </c>
      <c r="C9" s="11">
        <f>IF($A9="","",SUMIFS(Production!$P$7:$P$126,Production!$F$7:$F$126,$A9))</f>
        <v/>
      </c>
      <c r="D9" s="11">
        <f>IF($A9="","",SUMIFS(Production!$R$7:$R$126,Production!$F$7:$F$126,$A9))</f>
        <v/>
      </c>
      <c r="E9" s="11">
        <f>IF($A9="","",$F9-$C9-$D9)</f>
        <v/>
      </c>
      <c r="F9" s="11">
        <f>IF($A9="","",SUMIFS(Production!$S$7:$S$126,Production!$F$7:$F$126,$A9))</f>
        <v/>
      </c>
    </row>
    <row r="10">
      <c r="A10" s="8">
        <f>IF(Assumptions!A9="","",Assumptions!A9)</f>
        <v/>
      </c>
      <c r="B10" s="9">
        <f>IF($A10="","",SUMIFS(Production!$L$7:$L$126,Production!$F$7:$F$126,$A10))</f>
        <v/>
      </c>
      <c r="C10" s="9">
        <f>IF($A10="","",SUMIFS(Production!$P$7:$P$126,Production!$F$7:$F$126,$A10))</f>
        <v/>
      </c>
      <c r="D10" s="9">
        <f>IF($A10="","",SUMIFS(Production!$R$7:$R$126,Production!$F$7:$F$126,$A10))</f>
        <v/>
      </c>
      <c r="E10" s="9">
        <f>IF($A10="","",$F10-$C10-$D10)</f>
        <v/>
      </c>
      <c r="F10" s="9">
        <f>IF($A10="","",SUMIFS(Production!$S$7:$S$126,Production!$F$7:$F$126,$A10))</f>
        <v/>
      </c>
    </row>
    <row r="11">
      <c r="A11" s="10">
        <f>IF(Assumptions!A10="","",Assumptions!A10)</f>
        <v/>
      </c>
      <c r="B11" s="11">
        <f>IF($A11="","",SUMIFS(Production!$L$7:$L$126,Production!$F$7:$F$126,$A11))</f>
        <v/>
      </c>
      <c r="C11" s="11">
        <f>IF($A11="","",SUMIFS(Production!$P$7:$P$126,Production!$F$7:$F$126,$A11))</f>
        <v/>
      </c>
      <c r="D11" s="11">
        <f>IF($A11="","",SUMIFS(Production!$R$7:$R$126,Production!$F$7:$F$126,$A11))</f>
        <v/>
      </c>
      <c r="E11" s="11">
        <f>IF($A11="","",$F11-$C11-$D11)</f>
        <v/>
      </c>
      <c r="F11" s="11">
        <f>IF($A11="","",SUMIFS(Production!$S$7:$S$126,Production!$F$7:$F$126,$A11))</f>
        <v/>
      </c>
    </row>
    <row r="12">
      <c r="A12" s="8">
        <f>IF(Assumptions!A11="","",Assumptions!A11)</f>
        <v/>
      </c>
      <c r="B12" s="9">
        <f>IF($A12="","",SUMIFS(Production!$L$7:$L$126,Production!$F$7:$F$126,$A12))</f>
        <v/>
      </c>
      <c r="C12" s="9">
        <f>IF($A12="","",SUMIFS(Production!$P$7:$P$126,Production!$F$7:$F$126,$A12))</f>
        <v/>
      </c>
      <c r="D12" s="9">
        <f>IF($A12="","",SUMIFS(Production!$R$7:$R$126,Production!$F$7:$F$126,$A12))</f>
        <v/>
      </c>
      <c r="E12" s="9">
        <f>IF($A12="","",$F12-$C12-$D12)</f>
        <v/>
      </c>
      <c r="F12" s="9">
        <f>IF($A12="","",SUMIFS(Production!$S$7:$S$126,Production!$F$7:$F$126,$A12))</f>
        <v/>
      </c>
    </row>
    <row r="13">
      <c r="A13" s="10">
        <f>IF(Assumptions!A12="","",Assumptions!A12)</f>
        <v/>
      </c>
      <c r="B13" s="11">
        <f>IF($A13="","",SUMIFS(Production!$L$7:$L$126,Production!$F$7:$F$126,$A13))</f>
        <v/>
      </c>
      <c r="C13" s="11">
        <f>IF($A13="","",SUMIFS(Production!$P$7:$P$126,Production!$F$7:$F$126,$A13))</f>
        <v/>
      </c>
      <c r="D13" s="11">
        <f>IF($A13="","",SUMIFS(Production!$R$7:$R$126,Production!$F$7:$F$126,$A13))</f>
        <v/>
      </c>
      <c r="E13" s="11">
        <f>IF($A13="","",$F13-$C13-$D13)</f>
        <v/>
      </c>
      <c r="F13" s="11">
        <f>IF($A13="","",SUMIFS(Production!$S$7:$S$126,Production!$F$7:$F$126,$A13))</f>
        <v/>
      </c>
    </row>
    <row r="14">
      <c r="A14" s="8">
        <f>IF(Assumptions!A13="","",Assumptions!A13)</f>
        <v/>
      </c>
      <c r="B14" s="9">
        <f>IF($A14="","",SUMIFS(Production!$L$7:$L$126,Production!$F$7:$F$126,$A14))</f>
        <v/>
      </c>
      <c r="C14" s="9">
        <f>IF($A14="","",SUMIFS(Production!$P$7:$P$126,Production!$F$7:$F$126,$A14))</f>
        <v/>
      </c>
      <c r="D14" s="9">
        <f>IF($A14="","",SUMIFS(Production!$R$7:$R$126,Production!$F$7:$F$126,$A14))</f>
        <v/>
      </c>
      <c r="E14" s="9">
        <f>IF($A14="","",$F14-$C14-$D14)</f>
        <v/>
      </c>
      <c r="F14" s="9">
        <f>IF($A14="","",SUMIFS(Production!$S$7:$S$126,Production!$F$7:$F$126,$A14))</f>
        <v/>
      </c>
    </row>
    <row r="15">
      <c r="A15" s="10">
        <f>IF(Assumptions!A14="","",Assumptions!A14)</f>
        <v/>
      </c>
      <c r="B15" s="11">
        <f>IF($A15="","",SUMIFS(Production!$L$7:$L$126,Production!$F$7:$F$126,$A15))</f>
        <v/>
      </c>
      <c r="C15" s="11">
        <f>IF($A15="","",SUMIFS(Production!$P$7:$P$126,Production!$F$7:$F$126,$A15))</f>
        <v/>
      </c>
      <c r="D15" s="11">
        <f>IF($A15="","",SUMIFS(Production!$R$7:$R$126,Production!$F$7:$F$126,$A15))</f>
        <v/>
      </c>
      <c r="E15" s="11">
        <f>IF($A15="","",$F15-$C15-$D15)</f>
        <v/>
      </c>
      <c r="F15" s="11">
        <f>IF($A15="","",SUMIFS(Production!$S$7:$S$126,Production!$F$7:$F$126,$A15))</f>
        <v/>
      </c>
    </row>
    <row r="16">
      <c r="A16" s="8">
        <f>IF(Assumptions!A15="","",Assumptions!A15)</f>
        <v/>
      </c>
      <c r="B16" s="9">
        <f>IF($A16="","",SUMIFS(Production!$L$7:$L$126,Production!$F$7:$F$126,$A16))</f>
        <v/>
      </c>
      <c r="C16" s="9">
        <f>IF($A16="","",SUMIFS(Production!$P$7:$P$126,Production!$F$7:$F$126,$A16))</f>
        <v/>
      </c>
      <c r="D16" s="9">
        <f>IF($A16="","",SUMIFS(Production!$R$7:$R$126,Production!$F$7:$F$126,$A16))</f>
        <v/>
      </c>
      <c r="E16" s="9">
        <f>IF($A16="","",$F16-$C16-$D16)</f>
        <v/>
      </c>
      <c r="F16" s="9">
        <f>IF($A16="","",SUMIFS(Production!$S$7:$S$126,Production!$F$7:$F$126,$A16))</f>
        <v/>
      </c>
    </row>
    <row r="17">
      <c r="A17" s="10">
        <f>IF(Assumptions!A16="","",Assumptions!A16)</f>
        <v/>
      </c>
      <c r="B17" s="11">
        <f>IF($A17="","",SUMIFS(Production!$L$7:$L$126,Production!$F$7:$F$126,$A17))</f>
        <v/>
      </c>
      <c r="C17" s="11">
        <f>IF($A17="","",SUMIFS(Production!$P$7:$P$126,Production!$F$7:$F$126,$A17))</f>
        <v/>
      </c>
      <c r="D17" s="11">
        <f>IF($A17="","",SUMIFS(Production!$R$7:$R$126,Production!$F$7:$F$126,$A17))</f>
        <v/>
      </c>
      <c r="E17" s="11">
        <f>IF($A17="","",$F17-$C17-$D17)</f>
        <v/>
      </c>
      <c r="F17" s="11">
        <f>IF($A17="","",SUMIFS(Production!$S$7:$S$126,Production!$F$7:$F$126,$A17))</f>
        <v/>
      </c>
    </row>
    <row r="18">
      <c r="A18" s="8">
        <f>IF(Assumptions!A17="","",Assumptions!A17)</f>
        <v/>
      </c>
      <c r="B18" s="9">
        <f>IF($A18="","",SUMIFS(Production!$L$7:$L$126,Production!$F$7:$F$126,$A18))</f>
        <v/>
      </c>
      <c r="C18" s="9">
        <f>IF($A18="","",SUMIFS(Production!$P$7:$P$126,Production!$F$7:$F$126,$A18))</f>
        <v/>
      </c>
      <c r="D18" s="9">
        <f>IF($A18="","",SUMIFS(Production!$R$7:$R$126,Production!$F$7:$F$126,$A18))</f>
        <v/>
      </c>
      <c r="E18" s="9">
        <f>IF($A18="","",$F18-$C18-$D18)</f>
        <v/>
      </c>
      <c r="F18" s="9">
        <f>IF($A18="","",SUMIFS(Production!$S$7:$S$126,Production!$F$7:$F$126,$A18))</f>
        <v/>
      </c>
    </row>
    <row r="19">
      <c r="A19" s="10">
        <f>IF(Assumptions!A18="","",Assumptions!A18)</f>
        <v/>
      </c>
      <c r="B19" s="11">
        <f>IF($A19="","",SUMIFS(Production!$L$7:$L$126,Production!$F$7:$F$126,$A19))</f>
        <v/>
      </c>
      <c r="C19" s="11">
        <f>IF($A19="","",SUMIFS(Production!$P$7:$P$126,Production!$F$7:$F$126,$A19))</f>
        <v/>
      </c>
      <c r="D19" s="11">
        <f>IF($A19="","",SUMIFS(Production!$R$7:$R$126,Production!$F$7:$F$126,$A19))</f>
        <v/>
      </c>
      <c r="E19" s="11">
        <f>IF($A19="","",$F19-$C19-$D19)</f>
        <v/>
      </c>
      <c r="F19" s="11">
        <f>IF($A19="","",SUMIFS(Production!$S$7:$S$126,Production!$F$7:$F$126,$A19))</f>
        <v/>
      </c>
    </row>
    <row r="20">
      <c r="A20" s="2" t="inlineStr">
        <is>
          <t>Displayed Technician Total</t>
        </is>
      </c>
      <c r="B20" s="12">
        <f>SUM(B8:B19)</f>
        <v/>
      </c>
      <c r="C20" s="12">
        <f>SUM(C8:C19)</f>
        <v/>
      </c>
      <c r="D20" s="12">
        <f>SUM(D8:D19)</f>
        <v/>
      </c>
      <c r="E20" s="12">
        <f>SUM(E8:E19)</f>
        <v/>
      </c>
      <c r="F20" s="12">
        <f>SUM(F8:F19)</f>
        <v/>
      </c>
    </row>
  </sheetData>
  <autoFilter ref="A7:F19"/>
  <mergeCells count="1">
    <mergeCell ref="A1:F1"/>
  </mergeCells>
  <conditionalFormatting sqref="D4">
    <cfRule type="expression" priority="1" dxfId="0">
      <formula>$D$4&gt;0</formula>
    </cfRule>
  </conditionalFormatting>
  <conditionalFormatting sqref="F8:F19">
    <cfRule type="expression" priority="2" dxfId="1">
      <formula>$F8&gt;0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T1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35" customWidth="1" min="3" max="3"/>
    <col width="20" customWidth="1" min="4" max="4"/>
    <col width="20" customWidth="1" min="5" max="5"/>
    <col width="29" customWidth="1" min="6" max="6"/>
    <col width="23" customWidth="1" min="7" max="7"/>
    <col width="13" customWidth="1" min="8" max="8"/>
    <col width="18" customWidth="1" min="9" max="9"/>
    <col width="16" customWidth="1" min="10" max="10"/>
    <col width="19" customWidth="1" min="11" max="11"/>
    <col width="18" customWidth="1" min="12" max="12"/>
    <col width="12" customWidth="1" min="13" max="13"/>
    <col width="18" customWidth="1" min="14" max="14"/>
    <col width="12" customWidth="1" min="15" max="15"/>
    <col width="17" customWidth="1" min="16" max="16"/>
    <col width="21" customWidth="1" min="17" max="17"/>
    <col width="17" customWidth="1" min="18" max="18"/>
    <col width="17" customWidth="1" min="19" max="19"/>
    <col width="28" customWidth="1" min="20" max="20"/>
  </cols>
  <sheetData>
    <row r="1" ht="28" customHeight="1">
      <c r="A1" s="1" t="inlineStr">
        <is>
          <t>Commission Production Entries</t>
        </is>
      </c>
    </row>
    <row r="2"/>
    <row r="3">
      <c r="A3" s="2" t="inlineStr">
        <is>
          <t>Earliest Entry Date</t>
        </is>
      </c>
      <c r="B3" s="13" t="n">
        <v>45546</v>
      </c>
      <c r="C3" s="2" t="inlineStr">
        <is>
          <t>Latest Entry Date</t>
        </is>
      </c>
      <c r="D3" s="13" t="n">
        <v>46641</v>
      </c>
      <c r="E3" s="2" t="inlineStr">
        <is>
          <t>Maximum Service Amount</t>
        </is>
      </c>
      <c r="F3" s="14" t="n">
        <v>25000</v>
      </c>
      <c r="G3" s="2" t="inlineStr">
        <is>
          <t>Adjustment Review Limit</t>
        </is>
      </c>
      <c r="H3" s="14" t="n">
        <v>75</v>
      </c>
    </row>
    <row r="4" ht="32" customHeight="1">
      <c r="A4" s="2" t="inlineStr">
        <is>
          <t>Entry Order</t>
        </is>
      </c>
      <c r="B4" s="15" t="inlineStr">
        <is>
          <t>Enter service records in chronological order so monthly threshold bonuses are assigned in entry order.</t>
        </is>
      </c>
    </row>
    <row r="5"/>
    <row r="6" ht="42" customHeight="1">
      <c r="A6" s="7" t="inlineStr">
        <is>
          <t>Service Date</t>
        </is>
      </c>
      <c r="B6" s="7" t="inlineStr">
        <is>
          <t>Customer</t>
        </is>
      </c>
      <c r="C6" s="7" t="inlineStr">
        <is>
          <t>Service Site</t>
        </is>
      </c>
      <c r="D6" s="7" t="inlineStr">
        <is>
          <t>Pest Concern</t>
        </is>
      </c>
      <c r="E6" s="7" t="inlineStr">
        <is>
          <t>Service</t>
        </is>
      </c>
      <c r="F6" s="7" t="inlineStr">
        <is>
          <t>Technician</t>
        </is>
      </c>
      <c r="G6" s="7" t="inlineStr">
        <is>
          <t>Route</t>
        </is>
      </c>
      <c r="H6" s="7" t="inlineStr">
        <is>
          <t>Status</t>
        </is>
      </c>
      <c r="I6" s="7" t="inlineStr">
        <is>
          <t>Responsibility</t>
        </is>
      </c>
      <c r="J6" s="7" t="inlineStr">
        <is>
          <t>Service Amount</t>
        </is>
      </c>
      <c r="K6" s="7" t="inlineStr">
        <is>
          <t>Commission Adjustment</t>
        </is>
      </c>
      <c r="L6" s="7" t="inlineStr">
        <is>
          <t>Eligible Production</t>
        </is>
      </c>
      <c r="M6" s="7" t="inlineStr">
        <is>
          <t>Base Rate</t>
        </is>
      </c>
      <c r="N6" s="7" t="inlineStr">
        <is>
          <t>Monthly Threshold</t>
        </is>
      </c>
      <c r="O6" s="7" t="inlineStr">
        <is>
          <t>Bonus Rate</t>
        </is>
      </c>
      <c r="P6" s="7" t="inlineStr">
        <is>
          <t>Base Commission</t>
        </is>
      </c>
      <c r="Q6" s="7" t="inlineStr">
        <is>
          <t>Bonus Eligible Production</t>
        </is>
      </c>
      <c r="R6" s="7" t="inlineStr">
        <is>
          <t>Bonus Commission</t>
        </is>
      </c>
      <c r="S6" s="7" t="inlineStr">
        <is>
          <t>Total Commission</t>
        </is>
      </c>
      <c r="T6" s="7" t="inlineStr">
        <is>
          <t>Input Check</t>
        </is>
      </c>
    </row>
    <row r="7">
      <c r="A7" s="16" t="n">
        <v>46236</v>
      </c>
      <c r="B7" s="17" t="inlineStr">
        <is>
          <t>Fictional Acorn Café</t>
        </is>
      </c>
      <c r="C7" s="17" t="inlineStr">
        <is>
          <t>101 Example Way, Sampleton, ZZ 00000</t>
        </is>
      </c>
      <c r="D7" s="17" t="inlineStr">
        <is>
          <t>Ant activity</t>
        </is>
      </c>
      <c r="E7" s="17" t="inlineStr">
        <is>
          <t>Routine service</t>
        </is>
      </c>
      <c r="F7" s="17" t="inlineStr">
        <is>
          <t>Avery Example (Fictional)</t>
        </is>
      </c>
      <c r="G7" s="17" t="inlineStr">
        <is>
          <t>Fictional Route Amber</t>
        </is>
      </c>
      <c r="H7" s="18" t="inlineStr">
        <is>
          <t>Completed</t>
        </is>
      </c>
      <c r="I7" s="18" t="inlineStr">
        <is>
          <t>Primary</t>
        </is>
      </c>
      <c r="J7" s="19" t="n">
        <v>420</v>
      </c>
      <c r="K7" s="19" t="n"/>
      <c r="L7" s="20">
        <f>IF(COUNTA($A7:$K7)=0,"",IF(OR($A7="",$F7="",$H7="",$I7="",$J7=""),"",IF(NOT(ISNUMBER($J7)),"",IF($H7&lt;&gt;"Completed",0,IFERROR(IF(ISNUMBER(VLOOKUP($I7,Assumptions!$F$7:$G$9,2,FALSE)),$J7*VLOOKUP($I7,Assumptions!$F$7:$G$9,2,FALSE),""),"")))))</f>
        <v/>
      </c>
      <c r="M7" s="21">
        <f>IF($F7="","",IFERROR(VLOOKUP($F7,Assumptions!$A$7:$D$106,2,FALSE),""))</f>
        <v/>
      </c>
      <c r="N7" s="20">
        <f>IF($F7="","",IFERROR(VLOOKUP($F7,Assumptions!$A$7:$D$106,3,FALSE),""))</f>
        <v/>
      </c>
      <c r="O7" s="21">
        <f>IF($F7="","",IFERROR(VLOOKUP($F7,Assumptions!$A$7:$D$106,4,FALSE),""))</f>
        <v/>
      </c>
      <c r="P7" s="20">
        <f>IF(OR($L7="",$M7=""),"",IF(AND(ISNUMBER($L7),ISNUMBER($M7)),$L7*$M7,""))</f>
        <v/>
      </c>
      <c r="Q7" s="20">
        <f>IF(OR($L7="",$N7="",$A7="",$F7=""),"",IF(AND(ISNUMBER($L7),ISNUMBER($N7),ISNUMBER($A7)),MAX(0,SUMIFS($L$7:L7,$F$7:F7,$F7,$A$7:A7,"&gt;="&amp;DATE(YEAR($A7),MONTH($A7),1),$A$7:A7,"&lt;"&amp;DATE(YEAR($A7),MONTH($A7)+1,1))-$N7),""))</f>
        <v/>
      </c>
      <c r="R7" s="20">
        <f>IF(OR($Q7="",$O7=""),"",IF(AND(ISNUMBER($Q7),ISNUMBER($O7)),$Q7*$O7,""))</f>
        <v/>
      </c>
      <c r="S7" s="20">
        <f>IF(OR($P7="",$R7=""),"",IF(AND(ISNUMBER($P7),ISNUMBER($R7)),$P7+$R7+IF(ISNUMBER($K7),$K7,0),""))</f>
        <v/>
      </c>
      <c r="T7" s="15">
        <f>IF(COUNTA($A7:$K7)=0,"",IF(OR($A7="",$B7="",$C7="",$D7="",$E7="",$F7="",$G7="",$H7="",$I7="",$J7=""),"Check missing required input",IF(NOT(ISNUMBER($A7)),"Check date",IF(OR(NOT(ISNUMBER($B$3)),NOT(ISNUMBER($D$3)),NOT(ISNUMBER($F$3)),NOT(ISNUMBER($H$3))),"Check worksheet limits",IF(OR($A7&lt;$B$3,$A7&gt;$D$3),"Check date",IF(NOT(ISNUMBER($J7)),"Check service amount",IF($J7&lt;0,"Check negative amount",IF($J7&gt;$F$3,"Check service amount",IF(AND($K7&lt;&gt;"",NOT(ISNUMBER($K7))),"Check adjustment number",IF(ABS(IF(ISNUMBER($K7),$K7,0))&gt;$H$3,"Check adjustment",IF(IFERROR(VLOOKUP($F7,Assumptions!$A$7:$D$106,1,FALSE),"")="","Check technician setup",IF(OR(NOT(ISNUMBER($M7)),NOT(ISNUMBER($N7)),NOT(ISNUMBER($O7))),"Check rate setup",IF(NOT(ISNUMBER(IFERROR(VLOOKUP($I7,Assumptions!$F$7:$G$9,2,FALSE),""))),"Check responsibility setup",IF(AND(ISNUMBER($S7),$S7&lt;0),"Check negative total",""))))))))))))))</f>
        <v/>
      </c>
    </row>
    <row r="8">
      <c r="A8" s="16" t="n">
        <v>46237</v>
      </c>
      <c r="B8" s="17" t="inlineStr">
        <is>
          <t>Fictional Blue Lantern Books</t>
        </is>
      </c>
      <c r="C8" s="17" t="inlineStr">
        <is>
          <t>202 Imaginary Avenue, Sampleton, ZZ 00000</t>
        </is>
      </c>
      <c r="D8" s="17" t="inlineStr">
        <is>
          <t>Rodent evidence</t>
        </is>
      </c>
      <c r="E8" s="17" t="inlineStr">
        <is>
          <t>Inspection</t>
        </is>
      </c>
      <c r="F8" s="17" t="inlineStr">
        <is>
          <t>Jordan Sample (Fictional)</t>
        </is>
      </c>
      <c r="G8" s="17" t="inlineStr">
        <is>
          <t>Fictional Route Blue</t>
        </is>
      </c>
      <c r="H8" s="18" t="inlineStr">
        <is>
          <t>Completed</t>
        </is>
      </c>
      <c r="I8" s="18" t="inlineStr">
        <is>
          <t>Primary</t>
        </is>
      </c>
      <c r="J8" s="19" t="n">
        <v>450</v>
      </c>
      <c r="K8" s="19" t="n">
        <v>15</v>
      </c>
      <c r="L8" s="22">
        <f>IF(COUNTA($A8:$K8)=0,"",IF(OR($A8="",$F8="",$H8="",$I8="",$J8=""),"",IF(NOT(ISNUMBER($J8)),"",IF($H8&lt;&gt;"Completed",0,IFERROR(IF(ISNUMBER(VLOOKUP($I8,Assumptions!$F$7:$G$9,2,FALSE)),$J8*VLOOKUP($I8,Assumptions!$F$7:$G$9,2,FALSE),""),"")))))</f>
        <v/>
      </c>
      <c r="M8" s="23">
        <f>IF($F8="","",IFERROR(VLOOKUP($F8,Assumptions!$A$7:$D$106,2,FALSE),""))</f>
        <v/>
      </c>
      <c r="N8" s="22">
        <f>IF($F8="","",IFERROR(VLOOKUP($F8,Assumptions!$A$7:$D$106,3,FALSE),""))</f>
        <v/>
      </c>
      <c r="O8" s="23">
        <f>IF($F8="","",IFERROR(VLOOKUP($F8,Assumptions!$A$7:$D$106,4,FALSE),""))</f>
        <v/>
      </c>
      <c r="P8" s="22">
        <f>IF(OR($L8="",$M8=""),"",IF(AND(ISNUMBER($L8),ISNUMBER($M8)),$L8*$M8,""))</f>
        <v/>
      </c>
      <c r="Q8" s="22">
        <f>IF(OR($L8="",$N8="",$A8="",$F8=""),"",IF(AND(ISNUMBER($L8),ISNUMBER($N8),ISNUMBER($A8)),MAX(0,SUMIFS($L$7:L8,$F$7:F8,$F8,$A$7:A8,"&gt;="&amp;DATE(YEAR($A8),MONTH($A8),1),$A$7:A8,"&lt;"&amp;DATE(YEAR($A8),MONTH($A8)+1,1))-$N8)-MAX(0,SUMIFS($L$7:L7,$F$7:F7,$F8,$A$7:A7,"&gt;="&amp;DATE(YEAR($A8),MONTH($A8),1),$A$7:A7,"&lt;"&amp;DATE(YEAR($A8),MONTH($A8)+1,1))-$N8),""))</f>
        <v/>
      </c>
      <c r="R8" s="22">
        <f>IF(OR($Q8="",$O8=""),"",IF(AND(ISNUMBER($Q8),ISNUMBER($O8)),$Q8*$O8,""))</f>
        <v/>
      </c>
      <c r="S8" s="22">
        <f>IF(OR($P8="",$R8=""),"",IF(AND(ISNUMBER($P8),ISNUMBER($R8)),$P8+$R8+IF(ISNUMBER($K8),$K8,0),""))</f>
        <v/>
      </c>
      <c r="T8" s="24">
        <f>IF(COUNTA($A8:$K8)=0,"",IF(OR($A8="",$B8="",$C8="",$D8="",$E8="",$F8="",$G8="",$H8="",$I8="",$J8=""),"Check missing required input",IF(NOT(ISNUMBER($A8)),"Check date",IF(OR(NOT(ISNUMBER($B$3)),NOT(ISNUMBER($D$3)),NOT(ISNUMBER($F$3)),NOT(ISNUMBER($H$3))),"Check worksheet limits",IF(OR($A8&lt;$B$3,$A8&gt;$D$3),"Check date",IF(NOT(ISNUMBER($J8)),"Check service amount",IF($J8&lt;0,"Check negative amount",IF($J8&gt;$F$3,"Check service amount",IF(AND($K8&lt;&gt;"",NOT(ISNUMBER($K8))),"Check adjustment number",IF(ABS(IF(ISNUMBER($K8),$K8,0))&gt;$H$3,"Check adjustment",IF(IFERROR(VLOOKUP($F8,Assumptions!$A$7:$D$106,1,FALSE),"")="","Check technician setup",IF(OR(NOT(ISNUMBER($M8)),NOT(ISNUMBER($N8)),NOT(ISNUMBER($O8))),"Check rate setup",IF(NOT(ISNUMBER(IFERROR(VLOOKUP($I8,Assumptions!$F$7:$G$9,2,FALSE),""))),"Check responsibility setup",IF(AND(ISNUMBER($S8),$S8&lt;0),"Check negative total",""))))))))))))))</f>
        <v/>
      </c>
    </row>
    <row r="9">
      <c r="A9" s="16" t="n">
        <v>46238</v>
      </c>
      <c r="B9" s="17" t="inlineStr">
        <is>
          <t>Fictional Cedar Kite Market</t>
        </is>
      </c>
      <c r="C9" s="17" t="inlineStr">
        <is>
          <t>303 Placeholder Road, Demo City, ZZ 00000</t>
        </is>
      </c>
      <c r="D9" s="17" t="inlineStr">
        <is>
          <t>Occasional invaders</t>
        </is>
      </c>
      <c r="E9" s="17" t="inlineStr">
        <is>
          <t>Routine service</t>
        </is>
      </c>
      <c r="F9" s="17" t="inlineStr">
        <is>
          <t>Morgan Demo (Fictional)</t>
        </is>
      </c>
      <c r="G9" s="17" t="inlineStr">
        <is>
          <t>Fictional Route Cedar</t>
        </is>
      </c>
      <c r="H9" s="18" t="inlineStr">
        <is>
          <t>Completed</t>
        </is>
      </c>
      <c r="I9" s="18" t="inlineStr">
        <is>
          <t>Primary</t>
        </is>
      </c>
      <c r="J9" s="19" t="n">
        <v>700</v>
      </c>
      <c r="K9" s="19" t="n"/>
      <c r="L9" s="20">
        <f>IF(COUNTA($A9:$K9)=0,"",IF(OR($A9="",$F9="",$H9="",$I9="",$J9=""),"",IF(NOT(ISNUMBER($J9)),"",IF($H9&lt;&gt;"Completed",0,IFERROR(IF(ISNUMBER(VLOOKUP($I9,Assumptions!$F$7:$G$9,2,FALSE)),$J9*VLOOKUP($I9,Assumptions!$F$7:$G$9,2,FALSE),""),"")))))</f>
        <v/>
      </c>
      <c r="M9" s="21">
        <f>IF($F9="","",IFERROR(VLOOKUP($F9,Assumptions!$A$7:$D$106,2,FALSE),""))</f>
        <v/>
      </c>
      <c r="N9" s="20">
        <f>IF($F9="","",IFERROR(VLOOKUP($F9,Assumptions!$A$7:$D$106,3,FALSE),""))</f>
        <v/>
      </c>
      <c r="O9" s="21">
        <f>IF($F9="","",IFERROR(VLOOKUP($F9,Assumptions!$A$7:$D$106,4,FALSE),""))</f>
        <v/>
      </c>
      <c r="P9" s="20">
        <f>IF(OR($L9="",$M9=""),"",IF(AND(ISNUMBER($L9),ISNUMBER($M9)),$L9*$M9,""))</f>
        <v/>
      </c>
      <c r="Q9" s="20">
        <f>IF(OR($L9="",$N9="",$A9="",$F9=""),"",IF(AND(ISNUMBER($L9),ISNUMBER($N9),ISNUMBER($A9)),MAX(0,SUMIFS($L$7:L9,$F$7:F9,$F9,$A$7:A9,"&gt;="&amp;DATE(YEAR($A9),MONTH($A9),1),$A$7:A9,"&lt;"&amp;DATE(YEAR($A9),MONTH($A9)+1,1))-$N9)-MAX(0,SUMIFS($L$7:L8,$F$7:F8,$F9,$A$7:A8,"&gt;="&amp;DATE(YEAR($A9),MONTH($A9),1),$A$7:A8,"&lt;"&amp;DATE(YEAR($A9),MONTH($A9)+1,1))-$N9),""))</f>
        <v/>
      </c>
      <c r="R9" s="20">
        <f>IF(OR($Q9="",$O9=""),"",IF(AND(ISNUMBER($Q9),ISNUMBER($O9)),$Q9*$O9,""))</f>
        <v/>
      </c>
      <c r="S9" s="20">
        <f>IF(OR($P9="",$R9=""),"",IF(AND(ISNUMBER($P9),ISNUMBER($R9)),$P9+$R9+IF(ISNUMBER($K9),$K9,0),""))</f>
        <v/>
      </c>
      <c r="T9" s="15">
        <f>IF(COUNTA($A9:$K9)=0,"",IF(OR($A9="",$B9="",$C9="",$D9="",$E9="",$F9="",$G9="",$H9="",$I9="",$J9=""),"Check missing required input",IF(NOT(ISNUMBER($A9)),"Check date",IF(OR(NOT(ISNUMBER($B$3)),NOT(ISNUMBER($D$3)),NOT(ISNUMBER($F$3)),NOT(ISNUMBER($H$3))),"Check worksheet limits",IF(OR($A9&lt;$B$3,$A9&gt;$D$3),"Check date",IF(NOT(ISNUMBER($J9)),"Check service amount",IF($J9&lt;0,"Check negative amount",IF($J9&gt;$F$3,"Check service amount",IF(AND($K9&lt;&gt;"",NOT(ISNUMBER($K9))),"Check adjustment number",IF(ABS(IF(ISNUMBER($K9),$K9,0))&gt;$H$3,"Check adjustment",IF(IFERROR(VLOOKUP($F9,Assumptions!$A$7:$D$106,1,FALSE),"")="","Check technician setup",IF(OR(NOT(ISNUMBER($M9)),NOT(ISNUMBER($N9)),NOT(ISNUMBER($O9))),"Check rate setup",IF(NOT(ISNUMBER(IFERROR(VLOOKUP($I9,Assumptions!$F$7:$G$9,2,FALSE),""))),"Check responsibility setup",IF(AND(ISNUMBER($S9),$S9&lt;0),"Check negative total",""))))))))))))))</f>
        <v/>
      </c>
    </row>
    <row r="10">
      <c r="A10" s="16" t="n">
        <v>46239</v>
      </c>
      <c r="B10" s="17" t="inlineStr">
        <is>
          <t>Fictional Dandelion Studio</t>
        </is>
      </c>
      <c r="C10" s="17" t="inlineStr">
        <is>
          <t>404 Sample Street, Demo City, ZZ 00000</t>
        </is>
      </c>
      <c r="D10" s="17" t="inlineStr">
        <is>
          <t>Spider activity</t>
        </is>
      </c>
      <c r="E10" s="17" t="inlineStr">
        <is>
          <t>Monitoring visit</t>
        </is>
      </c>
      <c r="F10" s="17" t="inlineStr">
        <is>
          <t>Avery Example (Fictional)</t>
        </is>
      </c>
      <c r="G10" s="17" t="inlineStr">
        <is>
          <t>Fictional Route Amber</t>
        </is>
      </c>
      <c r="H10" s="18" t="inlineStr">
        <is>
          <t>Completed</t>
        </is>
      </c>
      <c r="I10" s="18" t="inlineStr">
        <is>
          <t>Primary</t>
        </is>
      </c>
      <c r="J10" s="19" t="n">
        <v>380</v>
      </c>
      <c r="K10" s="19" t="n">
        <v>-20</v>
      </c>
      <c r="L10" s="22">
        <f>IF(COUNTA($A10:$K10)=0,"",IF(OR($A10="",$F10="",$H10="",$I10="",$J10=""),"",IF(NOT(ISNUMBER($J10)),"",IF($H10&lt;&gt;"Completed",0,IFERROR(IF(ISNUMBER(VLOOKUP($I10,Assumptions!$F$7:$G$9,2,FALSE)),$J10*VLOOKUP($I10,Assumptions!$F$7:$G$9,2,FALSE),""),"")))))</f>
        <v/>
      </c>
      <c r="M10" s="23">
        <f>IF($F10="","",IFERROR(VLOOKUP($F10,Assumptions!$A$7:$D$106,2,FALSE),""))</f>
        <v/>
      </c>
      <c r="N10" s="22">
        <f>IF($F10="","",IFERROR(VLOOKUP($F10,Assumptions!$A$7:$D$106,3,FALSE),""))</f>
        <v/>
      </c>
      <c r="O10" s="23">
        <f>IF($F10="","",IFERROR(VLOOKUP($F10,Assumptions!$A$7:$D$106,4,FALSE),""))</f>
        <v/>
      </c>
      <c r="P10" s="22">
        <f>IF(OR($L10="",$M10=""),"",IF(AND(ISNUMBER($L10),ISNUMBER($M10)),$L10*$M10,""))</f>
        <v/>
      </c>
      <c r="Q10" s="22">
        <f>IF(OR($L10="",$N10="",$A10="",$F10=""),"",IF(AND(ISNUMBER($L10),ISNUMBER($N10),ISNUMBER($A10)),MAX(0,SUMIFS($L$7:L10,$F$7:F10,$F10,$A$7:A10,"&gt;="&amp;DATE(YEAR($A10),MONTH($A10),1),$A$7:A10,"&lt;"&amp;DATE(YEAR($A10),MONTH($A10)+1,1))-$N10)-MAX(0,SUMIFS($L$7:L9,$F$7:F9,$F10,$A$7:A9,"&gt;="&amp;DATE(YEAR($A10),MONTH($A10),1),$A$7:A9,"&lt;"&amp;DATE(YEAR($A10),MONTH($A10)+1,1))-$N10),""))</f>
        <v/>
      </c>
      <c r="R10" s="22">
        <f>IF(OR($Q10="",$O10=""),"",IF(AND(ISNUMBER($Q10),ISNUMBER($O10)),$Q10*$O10,""))</f>
        <v/>
      </c>
      <c r="S10" s="22">
        <f>IF(OR($P10="",$R10=""),"",IF(AND(ISNUMBER($P10),ISNUMBER($R10)),$P10+$R10+IF(ISNUMBER($K10),$K10,0),""))</f>
        <v/>
      </c>
      <c r="T10" s="24">
        <f>IF(COUNTA($A10:$K10)=0,"",IF(OR($A10="",$B10="",$C10="",$D10="",$E10="",$F10="",$G10="",$H10="",$I10="",$J10=""),"Check missing required input",IF(NOT(ISNUMBER($A10)),"Check date",IF(OR(NOT(ISNUMBER($B$3)),NOT(ISNUMBER($D$3)),NOT(ISNUMBER($F$3)),NOT(ISNUMBER($H$3))),"Check worksheet limits",IF(OR($A10&lt;$B$3,$A10&gt;$D$3),"Check date",IF(NOT(ISNUMBER($J10)),"Check service amount",IF($J10&lt;0,"Check negative amount",IF($J10&gt;$F$3,"Check service amount",IF(AND($K10&lt;&gt;"",NOT(ISNUMBER($K10))),"Check adjustment number",IF(ABS(IF(ISNUMBER($K10),$K10,0))&gt;$H$3,"Check adjustment",IF(IFERROR(VLOOKUP($F10,Assumptions!$A$7:$D$106,1,FALSE),"")="","Check technician setup",IF(OR(NOT(ISNUMBER($M10)),NOT(ISNUMBER($N10)),NOT(ISNUMBER($O10))),"Check rate setup",IF(NOT(ISNUMBER(IFERROR(VLOOKUP($I10,Assumptions!$F$7:$G$9,2,FALSE),""))),"Check responsibility setup",IF(AND(ISNUMBER($S10),$S10&lt;0),"Check negative total",""))))))))))))))</f>
        <v/>
      </c>
    </row>
    <row r="11">
      <c r="A11" s="16" t="n">
        <v>46240</v>
      </c>
      <c r="B11" s="17" t="inlineStr">
        <is>
          <t>Fictional Ember Toy Shop</t>
        </is>
      </c>
      <c r="C11" s="17" t="inlineStr">
        <is>
          <t>505 Fiction Lane, Example Borough, ZZ 00000</t>
        </is>
      </c>
      <c r="D11" s="17" t="inlineStr">
        <is>
          <t>Stored product concern</t>
        </is>
      </c>
      <c r="E11" s="17" t="inlineStr">
        <is>
          <t>Inspection</t>
        </is>
      </c>
      <c r="F11" s="17" t="inlineStr">
        <is>
          <t>Jordan Sample (Fictional)</t>
        </is>
      </c>
      <c r="G11" s="17" t="inlineStr">
        <is>
          <t>Fictional Route Blue</t>
        </is>
      </c>
      <c r="H11" s="18" t="inlineStr">
        <is>
          <t>Cancelled</t>
        </is>
      </c>
      <c r="I11" s="18" t="inlineStr">
        <is>
          <t>Primary</t>
        </is>
      </c>
      <c r="J11" s="19" t="n">
        <v>300</v>
      </c>
      <c r="K11" s="19" t="n"/>
      <c r="L11" s="20">
        <f>IF(COUNTA($A11:$K11)=0,"",IF(OR($A11="",$F11="",$H11="",$I11="",$J11=""),"",IF(NOT(ISNUMBER($J11)),"",IF($H11&lt;&gt;"Completed",0,IFERROR(IF(ISNUMBER(VLOOKUP($I11,Assumptions!$F$7:$G$9,2,FALSE)),$J11*VLOOKUP($I11,Assumptions!$F$7:$G$9,2,FALSE),""),"")))))</f>
        <v/>
      </c>
      <c r="M11" s="21">
        <f>IF($F11="","",IFERROR(VLOOKUP($F11,Assumptions!$A$7:$D$106,2,FALSE),""))</f>
        <v/>
      </c>
      <c r="N11" s="20">
        <f>IF($F11="","",IFERROR(VLOOKUP($F11,Assumptions!$A$7:$D$106,3,FALSE),""))</f>
        <v/>
      </c>
      <c r="O11" s="21">
        <f>IF($F11="","",IFERROR(VLOOKUP($F11,Assumptions!$A$7:$D$106,4,FALSE),""))</f>
        <v/>
      </c>
      <c r="P11" s="20">
        <f>IF(OR($L11="",$M11=""),"",IF(AND(ISNUMBER($L11),ISNUMBER($M11)),$L11*$M11,""))</f>
        <v/>
      </c>
      <c r="Q11" s="20">
        <f>IF(OR($L11="",$N11="",$A11="",$F11=""),"",IF(AND(ISNUMBER($L11),ISNUMBER($N11),ISNUMBER($A11)),MAX(0,SUMIFS($L$7:L11,$F$7:F11,$F11,$A$7:A11,"&gt;="&amp;DATE(YEAR($A11),MONTH($A11),1),$A$7:A11,"&lt;"&amp;DATE(YEAR($A11),MONTH($A11)+1,1))-$N11)-MAX(0,SUMIFS($L$7:L10,$F$7:F10,$F11,$A$7:A10,"&gt;="&amp;DATE(YEAR($A11),MONTH($A11),1),$A$7:A10,"&lt;"&amp;DATE(YEAR($A11),MONTH($A11)+1,1))-$N11),""))</f>
        <v/>
      </c>
      <c r="R11" s="20">
        <f>IF(OR($Q11="",$O11=""),"",IF(AND(ISNUMBER($Q11),ISNUMBER($O11)),$Q11*$O11,""))</f>
        <v/>
      </c>
      <c r="S11" s="20">
        <f>IF(OR($P11="",$R11=""),"",IF(AND(ISNUMBER($P11),ISNUMBER($R11)),$P11+$R11+IF(ISNUMBER($K11),$K11,0),""))</f>
        <v/>
      </c>
      <c r="T11" s="15">
        <f>IF(COUNTA($A11:$K11)=0,"",IF(OR($A11="",$B11="",$C11="",$D11="",$E11="",$F11="",$G11="",$H11="",$I11="",$J11=""),"Check missing required input",IF(NOT(ISNUMBER($A11)),"Check date",IF(OR(NOT(ISNUMBER($B$3)),NOT(ISNUMBER($D$3)),NOT(ISNUMBER($F$3)),NOT(ISNUMBER($H$3))),"Check worksheet limits",IF(OR($A11&lt;$B$3,$A11&gt;$D$3),"Check date",IF(NOT(ISNUMBER($J11)),"Check service amount",IF($J11&lt;0,"Check negative amount",IF($J11&gt;$F$3,"Check service amount",IF(AND($K11&lt;&gt;"",NOT(ISNUMBER($K11))),"Check adjustment number",IF(ABS(IF(ISNUMBER($K11),$K11,0))&gt;$H$3,"Check adjustment",IF(IFERROR(VLOOKUP($F11,Assumptions!$A$7:$D$106,1,FALSE),"")="","Check technician setup",IF(OR(NOT(ISNUMBER($M11)),NOT(ISNUMBER($N11)),NOT(ISNUMBER($O11))),"Check rate setup",IF(NOT(ISNUMBER(IFERROR(VLOOKUP($I11,Assumptions!$F$7:$G$9,2,FALSE),""))),"Check responsibility setup",IF(AND(ISNUMBER($S11),$S11&lt;0),"Check negative total",""))))))))))))))</f>
        <v/>
      </c>
    </row>
    <row r="12">
      <c r="A12" s="16" t="n">
        <v>46241</v>
      </c>
      <c r="B12" s="17" t="inlineStr">
        <is>
          <t>Fictional Fern Clockworks</t>
        </is>
      </c>
      <c r="C12" s="17" t="inlineStr">
        <is>
          <t>606 Demonstration Drive, Example Borough, ZZ 00000</t>
        </is>
      </c>
      <c r="D12" s="17" t="inlineStr">
        <is>
          <t>Rodent evidence</t>
        </is>
      </c>
      <c r="E12" s="17" t="inlineStr">
        <is>
          <t>Exclusion follow-up</t>
        </is>
      </c>
      <c r="F12" s="17" t="inlineStr">
        <is>
          <t>Morgan Demo (Fictional)</t>
        </is>
      </c>
      <c r="G12" s="17" t="inlineStr">
        <is>
          <t>Fictional Route Cedar</t>
        </is>
      </c>
      <c r="H12" s="18" t="inlineStr">
        <is>
          <t>Completed</t>
        </is>
      </c>
      <c r="I12" s="18" t="inlineStr">
        <is>
          <t>Primary</t>
        </is>
      </c>
      <c r="J12" s="19" t="n">
        <v>600</v>
      </c>
      <c r="K12" s="19" t="n"/>
      <c r="L12" s="22">
        <f>IF(COUNTA($A12:$K12)=0,"",IF(OR($A12="",$F12="",$H12="",$I12="",$J12=""),"",IF(NOT(ISNUMBER($J12)),"",IF($H12&lt;&gt;"Completed",0,IFERROR(IF(ISNUMBER(VLOOKUP($I12,Assumptions!$F$7:$G$9,2,FALSE)),$J12*VLOOKUP($I12,Assumptions!$F$7:$G$9,2,FALSE),""),"")))))</f>
        <v/>
      </c>
      <c r="M12" s="23">
        <f>IF($F12="","",IFERROR(VLOOKUP($F12,Assumptions!$A$7:$D$106,2,FALSE),""))</f>
        <v/>
      </c>
      <c r="N12" s="22">
        <f>IF($F12="","",IFERROR(VLOOKUP($F12,Assumptions!$A$7:$D$106,3,FALSE),""))</f>
        <v/>
      </c>
      <c r="O12" s="23">
        <f>IF($F12="","",IFERROR(VLOOKUP($F12,Assumptions!$A$7:$D$106,4,FALSE),""))</f>
        <v/>
      </c>
      <c r="P12" s="22">
        <f>IF(OR($L12="",$M12=""),"",IF(AND(ISNUMBER($L12),ISNUMBER($M12)),$L12*$M12,""))</f>
        <v/>
      </c>
      <c r="Q12" s="22">
        <f>IF(OR($L12="",$N12="",$A12="",$F12=""),"",IF(AND(ISNUMBER($L12),ISNUMBER($N12),ISNUMBER($A12)),MAX(0,SUMIFS($L$7:L12,$F$7:F12,$F12,$A$7:A12,"&gt;="&amp;DATE(YEAR($A12),MONTH($A12),1),$A$7:A12,"&lt;"&amp;DATE(YEAR($A12),MONTH($A12)+1,1))-$N12)-MAX(0,SUMIFS($L$7:L11,$F$7:F11,$F12,$A$7:A11,"&gt;="&amp;DATE(YEAR($A12),MONTH($A12),1),$A$7:A11,"&lt;"&amp;DATE(YEAR($A12),MONTH($A12)+1,1))-$N12),""))</f>
        <v/>
      </c>
      <c r="R12" s="22">
        <f>IF(OR($Q12="",$O12=""),"",IF(AND(ISNUMBER($Q12),ISNUMBER($O12)),$Q12*$O12,""))</f>
        <v/>
      </c>
      <c r="S12" s="22">
        <f>IF(OR($P12="",$R12=""),"",IF(AND(ISNUMBER($P12),ISNUMBER($R12)),$P12+$R12+IF(ISNUMBER($K12),$K12,0),""))</f>
        <v/>
      </c>
      <c r="T12" s="24">
        <f>IF(COUNTA($A12:$K12)=0,"",IF(OR($A12="",$B12="",$C12="",$D12="",$E12="",$F12="",$G12="",$H12="",$I12="",$J12=""),"Check missing required input",IF(NOT(ISNUMBER($A12)),"Check date",IF(OR(NOT(ISNUMBER($B$3)),NOT(ISNUMBER($D$3)),NOT(ISNUMBER($F$3)),NOT(ISNUMBER($H$3))),"Check worksheet limits",IF(OR($A12&lt;$B$3,$A12&gt;$D$3),"Check date",IF(NOT(ISNUMBER($J12)),"Check service amount",IF($J12&lt;0,"Check negative amount",IF($J12&gt;$F$3,"Check service amount",IF(AND($K12&lt;&gt;"",NOT(ISNUMBER($K12))),"Check adjustment number",IF(ABS(IF(ISNUMBER($K12),$K12,0))&gt;$H$3,"Check adjustment",IF(IFERROR(VLOOKUP($F12,Assumptions!$A$7:$D$106,1,FALSE),"")="","Check technician setup",IF(OR(NOT(ISNUMBER($M12)),NOT(ISNUMBER($N12)),NOT(ISNUMBER($O12))),"Check rate setup",IF(NOT(ISNUMBER(IFERROR(VLOOKUP($I12,Assumptions!$F$7:$G$9,2,FALSE),""))),"Check responsibility setup",IF(AND(ISNUMBER($S12),$S12&lt;0),"Check negative total",""))))))))))))))</f>
        <v/>
      </c>
    </row>
    <row r="13">
      <c r="A13" s="16" t="n">
        <v>46242</v>
      </c>
      <c r="B13" s="17" t="inlineStr">
        <is>
          <t>Fictional Golden Spoon Deli</t>
        </is>
      </c>
      <c r="C13" s="17" t="inlineStr">
        <is>
          <t>707 Mockingbird Court, Sampleton, ZZ 00000</t>
        </is>
      </c>
      <c r="D13" s="17" t="inlineStr">
        <is>
          <t>Fly activity</t>
        </is>
      </c>
      <c r="E13" s="17" t="inlineStr">
        <is>
          <t>Routine service</t>
        </is>
      </c>
      <c r="F13" s="17" t="inlineStr">
        <is>
          <t>Avery Example (Fictional)</t>
        </is>
      </c>
      <c r="G13" s="17" t="inlineStr">
        <is>
          <t>Fictional Route Amber</t>
        </is>
      </c>
      <c r="H13" s="18" t="inlineStr">
        <is>
          <t>Completed</t>
        </is>
      </c>
      <c r="I13" s="18" t="inlineStr">
        <is>
          <t>Assist</t>
        </is>
      </c>
      <c r="J13" s="19" t="n">
        <v>500</v>
      </c>
      <c r="K13" s="19" t="n"/>
      <c r="L13" s="20">
        <f>IF(COUNTA($A13:$K13)=0,"",IF(OR($A13="",$F13="",$H13="",$I13="",$J13=""),"",IF(NOT(ISNUMBER($J13)),"",IF($H13&lt;&gt;"Completed",0,IFERROR(IF(ISNUMBER(VLOOKUP($I13,Assumptions!$F$7:$G$9,2,FALSE)),$J13*VLOOKUP($I13,Assumptions!$F$7:$G$9,2,FALSE),""),"")))))</f>
        <v/>
      </c>
      <c r="M13" s="21">
        <f>IF($F13="","",IFERROR(VLOOKUP($F13,Assumptions!$A$7:$D$106,2,FALSE),""))</f>
        <v/>
      </c>
      <c r="N13" s="20">
        <f>IF($F13="","",IFERROR(VLOOKUP($F13,Assumptions!$A$7:$D$106,3,FALSE),""))</f>
        <v/>
      </c>
      <c r="O13" s="21">
        <f>IF($F13="","",IFERROR(VLOOKUP($F13,Assumptions!$A$7:$D$106,4,FALSE),""))</f>
        <v/>
      </c>
      <c r="P13" s="20">
        <f>IF(OR($L13="",$M13=""),"",IF(AND(ISNUMBER($L13),ISNUMBER($M13)),$L13*$M13,""))</f>
        <v/>
      </c>
      <c r="Q13" s="20">
        <f>IF(OR($L13="",$N13="",$A13="",$F13=""),"",IF(AND(ISNUMBER($L13),ISNUMBER($N13),ISNUMBER($A13)),MAX(0,SUMIFS($L$7:L13,$F$7:F13,$F13,$A$7:A13,"&gt;="&amp;DATE(YEAR($A13),MONTH($A13),1),$A$7:A13,"&lt;"&amp;DATE(YEAR($A13),MONTH($A13)+1,1))-$N13)-MAX(0,SUMIFS($L$7:L12,$F$7:F12,$F13,$A$7:A12,"&gt;="&amp;DATE(YEAR($A13),MONTH($A13),1),$A$7:A12,"&lt;"&amp;DATE(YEAR($A13),MONTH($A13)+1,1))-$N13),""))</f>
        <v/>
      </c>
      <c r="R13" s="20">
        <f>IF(OR($Q13="",$O13=""),"",IF(AND(ISNUMBER($Q13),ISNUMBER($O13)),$Q13*$O13,""))</f>
        <v/>
      </c>
      <c r="S13" s="20">
        <f>IF(OR($P13="",$R13=""),"",IF(AND(ISNUMBER($P13),ISNUMBER($R13)),$P13+$R13+IF(ISNUMBER($K13),$K13,0),""))</f>
        <v/>
      </c>
      <c r="T13" s="15">
        <f>IF(COUNTA($A13:$K13)=0,"",IF(OR($A13="",$B13="",$C13="",$D13="",$E13="",$F13="",$G13="",$H13="",$I13="",$J13=""),"Check missing required input",IF(NOT(ISNUMBER($A13)),"Check date",IF(OR(NOT(ISNUMBER($B$3)),NOT(ISNUMBER($D$3)),NOT(ISNUMBER($F$3)),NOT(ISNUMBER($H$3))),"Check worksheet limits",IF(OR($A13&lt;$B$3,$A13&gt;$D$3),"Check date",IF(NOT(ISNUMBER($J13)),"Check service amount",IF($J13&lt;0,"Check negative amount",IF($J13&gt;$F$3,"Check service amount",IF(AND($K13&lt;&gt;"",NOT(ISNUMBER($K13))),"Check adjustment number",IF(ABS(IF(ISNUMBER($K13),$K13,0))&gt;$H$3,"Check adjustment",IF(IFERROR(VLOOKUP($F13,Assumptions!$A$7:$D$106,1,FALSE),"")="","Check technician setup",IF(OR(NOT(ISNUMBER($M13)),NOT(ISNUMBER($N13)),NOT(ISNUMBER($O13))),"Check rate setup",IF(NOT(ISNUMBER(IFERROR(VLOOKUP($I13,Assumptions!$F$7:$G$9,2,FALSE),""))),"Check responsibility setup",IF(AND(ISNUMBER($S13),$S13&lt;0),"Check negative total",""))))))))))))))</f>
        <v/>
      </c>
    </row>
    <row r="14">
      <c r="A14" s="16" t="n">
        <v>46243</v>
      </c>
      <c r="B14" s="17" t="inlineStr">
        <is>
          <t>Fictional Harbor Paper Co.</t>
        </is>
      </c>
      <c r="C14" s="17" t="inlineStr">
        <is>
          <t>808 Example Parkway, Demo City, ZZ 00000</t>
        </is>
      </c>
      <c r="D14" s="17" t="inlineStr">
        <is>
          <t>Ant activity</t>
        </is>
      </c>
      <c r="E14" s="17" t="inlineStr">
        <is>
          <t>Routine service</t>
        </is>
      </c>
      <c r="F14" s="17" t="inlineStr">
        <is>
          <t>Jordan Sample (Fictional)</t>
        </is>
      </c>
      <c r="G14" s="17" t="inlineStr">
        <is>
          <t>Fictional Route Blue</t>
        </is>
      </c>
      <c r="H14" s="18" t="inlineStr">
        <is>
          <t>Completed</t>
        </is>
      </c>
      <c r="I14" s="18" t="inlineStr">
        <is>
          <t>Primary</t>
        </is>
      </c>
      <c r="J14" s="19" t="n">
        <v>500</v>
      </c>
      <c r="K14" s="19" t="n">
        <v>80</v>
      </c>
      <c r="L14" s="22">
        <f>IF(COUNTA($A14:$K14)=0,"",IF(OR($A14="",$F14="",$H14="",$I14="",$J14=""),"",IF(NOT(ISNUMBER($J14)),"",IF($H14&lt;&gt;"Completed",0,IFERROR(IF(ISNUMBER(VLOOKUP($I14,Assumptions!$F$7:$G$9,2,FALSE)),$J14*VLOOKUP($I14,Assumptions!$F$7:$G$9,2,FALSE),""),"")))))</f>
        <v/>
      </c>
      <c r="M14" s="23">
        <f>IF($F14="","",IFERROR(VLOOKUP($F14,Assumptions!$A$7:$D$106,2,FALSE),""))</f>
        <v/>
      </c>
      <c r="N14" s="22">
        <f>IF($F14="","",IFERROR(VLOOKUP($F14,Assumptions!$A$7:$D$106,3,FALSE),""))</f>
        <v/>
      </c>
      <c r="O14" s="23">
        <f>IF($F14="","",IFERROR(VLOOKUP($F14,Assumptions!$A$7:$D$106,4,FALSE),""))</f>
        <v/>
      </c>
      <c r="P14" s="22">
        <f>IF(OR($L14="",$M14=""),"",IF(AND(ISNUMBER($L14),ISNUMBER($M14)),$L14*$M14,""))</f>
        <v/>
      </c>
      <c r="Q14" s="22">
        <f>IF(OR($L14="",$N14="",$A14="",$F14=""),"",IF(AND(ISNUMBER($L14),ISNUMBER($N14),ISNUMBER($A14)),MAX(0,SUMIFS($L$7:L14,$F$7:F14,$F14,$A$7:A14,"&gt;="&amp;DATE(YEAR($A14),MONTH($A14),1),$A$7:A14,"&lt;"&amp;DATE(YEAR($A14),MONTH($A14)+1,1))-$N14)-MAX(0,SUMIFS($L$7:L13,$F$7:F13,$F14,$A$7:A13,"&gt;="&amp;DATE(YEAR($A14),MONTH($A14),1),$A$7:A13,"&lt;"&amp;DATE(YEAR($A14),MONTH($A14)+1,1))-$N14),""))</f>
        <v/>
      </c>
      <c r="R14" s="22">
        <f>IF(OR($Q14="",$O14=""),"",IF(AND(ISNUMBER($Q14),ISNUMBER($O14)),$Q14*$O14,""))</f>
        <v/>
      </c>
      <c r="S14" s="22">
        <f>IF(OR($P14="",$R14=""),"",IF(AND(ISNUMBER($P14),ISNUMBER($R14)),$P14+$R14+IF(ISNUMBER($K14),$K14,0),""))</f>
        <v/>
      </c>
      <c r="T14" s="24">
        <f>IF(COUNTA($A14:$K14)=0,"",IF(OR($A14="",$B14="",$C14="",$D14="",$E14="",$F14="",$G14="",$H14="",$I14="",$J14=""),"Check missing required input",IF(NOT(ISNUMBER($A14)),"Check date",IF(OR(NOT(ISNUMBER($B$3)),NOT(ISNUMBER($D$3)),NOT(ISNUMBER($F$3)),NOT(ISNUMBER($H$3))),"Check worksheet limits",IF(OR($A14&lt;$B$3,$A14&gt;$D$3),"Check date",IF(NOT(ISNUMBER($J14)),"Check service amount",IF($J14&lt;0,"Check negative amount",IF($J14&gt;$F$3,"Check service amount",IF(AND($K14&lt;&gt;"",NOT(ISNUMBER($K14))),"Check adjustment number",IF(ABS(IF(ISNUMBER($K14),$K14,0))&gt;$H$3,"Check adjustment",IF(IFERROR(VLOOKUP($F14,Assumptions!$A$7:$D$106,1,FALSE),"")="","Check technician setup",IF(OR(NOT(ISNUMBER($M14)),NOT(ISNUMBER($N14)),NOT(ISNUMBER($O14))),"Check rate setup",IF(NOT(ISNUMBER(IFERROR(VLOOKUP($I14,Assumptions!$F$7:$G$9,2,FALSE),""))),"Check responsibility setup",IF(AND(ISNUMBER($S14),$S14&lt;0),"Check negative total",""))))))))))))))</f>
        <v/>
      </c>
    </row>
    <row r="15">
      <c r="A15" s="16" t="n">
        <v>46244</v>
      </c>
      <c r="B15" s="17" t="inlineStr">
        <is>
          <t>Fictional Indigo Basket Works</t>
        </is>
      </c>
      <c r="C15" s="17" t="inlineStr">
        <is>
          <t>909 Fictional Terrace, Example Borough, ZZ 00000</t>
        </is>
      </c>
      <c r="D15" s="17" t="inlineStr">
        <is>
          <t>Spider activity</t>
        </is>
      </c>
      <c r="E15" s="17" t="inlineStr">
        <is>
          <t>Monitoring visit</t>
        </is>
      </c>
      <c r="F15" s="17" t="inlineStr">
        <is>
          <t>Morgan Demo (Fictional)</t>
        </is>
      </c>
      <c r="G15" s="17" t="inlineStr">
        <is>
          <t>Fictional Route Cedar</t>
        </is>
      </c>
      <c r="H15" s="18" t="inlineStr">
        <is>
          <t>Pending</t>
        </is>
      </c>
      <c r="I15" s="18" t="inlineStr">
        <is>
          <t>Primary</t>
        </is>
      </c>
      <c r="J15" s="19" t="n">
        <v>240</v>
      </c>
      <c r="K15" s="19" t="n"/>
      <c r="L15" s="20">
        <f>IF(COUNTA($A15:$K15)=0,"",IF(OR($A15="",$F15="",$H15="",$I15="",$J15=""),"",IF(NOT(ISNUMBER($J15)),"",IF($H15&lt;&gt;"Completed",0,IFERROR(IF(ISNUMBER(VLOOKUP($I15,Assumptions!$F$7:$G$9,2,FALSE)),$J15*VLOOKUP($I15,Assumptions!$F$7:$G$9,2,FALSE),""),"")))))</f>
        <v/>
      </c>
      <c r="M15" s="21">
        <f>IF($F15="","",IFERROR(VLOOKUP($F15,Assumptions!$A$7:$D$106,2,FALSE),""))</f>
        <v/>
      </c>
      <c r="N15" s="20">
        <f>IF($F15="","",IFERROR(VLOOKUP($F15,Assumptions!$A$7:$D$106,3,FALSE),""))</f>
        <v/>
      </c>
      <c r="O15" s="21">
        <f>IF($F15="","",IFERROR(VLOOKUP($F15,Assumptions!$A$7:$D$106,4,FALSE),""))</f>
        <v/>
      </c>
      <c r="P15" s="20">
        <f>IF(OR($L15="",$M15=""),"",IF(AND(ISNUMBER($L15),ISNUMBER($M15)),$L15*$M15,""))</f>
        <v/>
      </c>
      <c r="Q15" s="20">
        <f>IF(OR($L15="",$N15="",$A15="",$F15=""),"",IF(AND(ISNUMBER($L15),ISNUMBER($N15),ISNUMBER($A15)),MAX(0,SUMIFS($L$7:L15,$F$7:F15,$F15,$A$7:A15,"&gt;="&amp;DATE(YEAR($A15),MONTH($A15),1),$A$7:A15,"&lt;"&amp;DATE(YEAR($A15),MONTH($A15)+1,1))-$N15)-MAX(0,SUMIFS($L$7:L14,$F$7:F14,$F15,$A$7:A14,"&gt;="&amp;DATE(YEAR($A15),MONTH($A15),1),$A$7:A14,"&lt;"&amp;DATE(YEAR($A15),MONTH($A15)+1,1))-$N15),""))</f>
        <v/>
      </c>
      <c r="R15" s="20">
        <f>IF(OR($Q15="",$O15=""),"",IF(AND(ISNUMBER($Q15),ISNUMBER($O15)),$Q15*$O15,""))</f>
        <v/>
      </c>
      <c r="S15" s="20">
        <f>IF(OR($P15="",$R15=""),"",IF(AND(ISNUMBER($P15),ISNUMBER($R15)),$P15+$R15+IF(ISNUMBER($K15),$K15,0),""))</f>
        <v/>
      </c>
      <c r="T15" s="15">
        <f>IF(COUNTA($A15:$K15)=0,"",IF(OR($A15="",$B15="",$C15="",$D15="",$E15="",$F15="",$G15="",$H15="",$I15="",$J15=""),"Check missing required input",IF(NOT(ISNUMBER($A15)),"Check date",IF(OR(NOT(ISNUMBER($B$3)),NOT(ISNUMBER($D$3)),NOT(ISNUMBER($F$3)),NOT(ISNUMBER($H$3))),"Check worksheet limits",IF(OR($A15&lt;$B$3,$A15&gt;$D$3),"Check date",IF(NOT(ISNUMBER($J15)),"Check service amount",IF($J15&lt;0,"Check negative amount",IF($J15&gt;$F$3,"Check service amount",IF(AND($K15&lt;&gt;"",NOT(ISNUMBER($K15))),"Check adjustment number",IF(ABS(IF(ISNUMBER($K15),$K15,0))&gt;$H$3,"Check adjustment",IF(IFERROR(VLOOKUP($F15,Assumptions!$A$7:$D$106,1,FALSE),"")="","Check technician setup",IF(OR(NOT(ISNUMBER($M15)),NOT(ISNUMBER($N15)),NOT(ISNUMBER($O15))),"Check rate setup",IF(NOT(ISNUMBER(IFERROR(VLOOKUP($I15,Assumptions!$F$7:$G$9,2,FALSE),""))),"Check responsibility setup",IF(AND(ISNUMBER($S15),$S15&lt;0),"Check negative total",""))))))))))))))</f>
        <v/>
      </c>
    </row>
    <row r="16">
      <c r="A16" s="16" t="n">
        <v>46245</v>
      </c>
      <c r="B16" s="17" t="inlineStr">
        <is>
          <t>Fictional Juniper Music Room</t>
        </is>
      </c>
      <c r="C16" s="17" t="inlineStr">
        <is>
          <t>1001 Sample Loop, Sampleton, ZZ 00000</t>
        </is>
      </c>
      <c r="D16" s="17" t="inlineStr">
        <is>
          <t>Occasional invaders</t>
        </is>
      </c>
      <c r="E16" s="17" t="inlineStr">
        <is>
          <t>Inspection</t>
        </is>
      </c>
      <c r="F16" s="17" t="inlineStr">
        <is>
          <t>Avery Example (Fictional)</t>
        </is>
      </c>
      <c r="G16" s="17" t="inlineStr">
        <is>
          <t>Fictional Route Amber</t>
        </is>
      </c>
      <c r="H16" s="18" t="inlineStr">
        <is>
          <t>Completed</t>
        </is>
      </c>
      <c r="I16" s="18" t="inlineStr">
        <is>
          <t>Primary</t>
        </is>
      </c>
      <c r="J16" s="19" t="n">
        <v>250</v>
      </c>
      <c r="K16" s="19" t="n">
        <v>-75</v>
      </c>
      <c r="L16" s="22">
        <f>IF(COUNTA($A16:$K16)=0,"",IF(OR($A16="",$F16="",$H16="",$I16="",$J16=""),"",IF(NOT(ISNUMBER($J16)),"",IF($H16&lt;&gt;"Completed",0,IFERROR(IF(ISNUMBER(VLOOKUP($I16,Assumptions!$F$7:$G$9,2,FALSE)),$J16*VLOOKUP($I16,Assumptions!$F$7:$G$9,2,FALSE),""),"")))))</f>
        <v/>
      </c>
      <c r="M16" s="23">
        <f>IF($F16="","",IFERROR(VLOOKUP($F16,Assumptions!$A$7:$D$106,2,FALSE),""))</f>
        <v/>
      </c>
      <c r="N16" s="22">
        <f>IF($F16="","",IFERROR(VLOOKUP($F16,Assumptions!$A$7:$D$106,3,FALSE),""))</f>
        <v/>
      </c>
      <c r="O16" s="23">
        <f>IF($F16="","",IFERROR(VLOOKUP($F16,Assumptions!$A$7:$D$106,4,FALSE),""))</f>
        <v/>
      </c>
      <c r="P16" s="22">
        <f>IF(OR($L16="",$M16=""),"",IF(AND(ISNUMBER($L16),ISNUMBER($M16)),$L16*$M16,""))</f>
        <v/>
      </c>
      <c r="Q16" s="22">
        <f>IF(OR($L16="",$N16="",$A16="",$F16=""),"",IF(AND(ISNUMBER($L16),ISNUMBER($N16),ISNUMBER($A16)),MAX(0,SUMIFS($L$7:L16,$F$7:F16,$F16,$A$7:A16,"&gt;="&amp;DATE(YEAR($A16),MONTH($A16),1),$A$7:A16,"&lt;"&amp;DATE(YEAR($A16),MONTH($A16)+1,1))-$N16)-MAX(0,SUMIFS($L$7:L15,$F$7:F15,$F16,$A$7:A15,"&gt;="&amp;DATE(YEAR($A16),MONTH($A16),1),$A$7:A15,"&lt;"&amp;DATE(YEAR($A16),MONTH($A16)+1,1))-$N16),""))</f>
        <v/>
      </c>
      <c r="R16" s="22">
        <f>IF(OR($Q16="",$O16=""),"",IF(AND(ISNUMBER($Q16),ISNUMBER($O16)),$Q16*$O16,""))</f>
        <v/>
      </c>
      <c r="S16" s="22">
        <f>IF(OR($P16="",$R16=""),"",IF(AND(ISNUMBER($P16),ISNUMBER($R16)),$P16+$R16+IF(ISNUMBER($K16),$K16,0),""))</f>
        <v/>
      </c>
      <c r="T16" s="24">
        <f>IF(COUNTA($A16:$K16)=0,"",IF(OR($A16="",$B16="",$C16="",$D16="",$E16="",$F16="",$G16="",$H16="",$I16="",$J16=""),"Check missing required input",IF(NOT(ISNUMBER($A16)),"Check date",IF(OR(NOT(ISNUMBER($B$3)),NOT(ISNUMBER($D$3)),NOT(ISNUMBER($F$3)),NOT(ISNUMBER($H$3))),"Check worksheet limits",IF(OR($A16&lt;$B$3,$A16&gt;$D$3),"Check date",IF(NOT(ISNUMBER($J16)),"Check service amount",IF($J16&lt;0,"Check negative amount",IF($J16&gt;$F$3,"Check service amount",IF(AND($K16&lt;&gt;"",NOT(ISNUMBER($K16))),"Check adjustment number",IF(ABS(IF(ISNUMBER($K16),$K16,0))&gt;$H$3,"Check adjustment",IF(IFERROR(VLOOKUP($F16,Assumptions!$A$7:$D$106,1,FALSE),"")="","Check technician setup",IF(OR(NOT(ISNUMBER($M16)),NOT(ISNUMBER($N16)),NOT(ISNUMBER($O16))),"Check rate setup",IF(NOT(ISNUMBER(IFERROR(VLOOKUP($I16,Assumptions!$F$7:$G$9,2,FALSE),""))),"Check responsibility setup",IF(AND(ISNUMBER($S16),$S16&lt;0),"Check negative total",""))))))))))))))</f>
        <v/>
      </c>
    </row>
    <row r="17">
      <c r="A17" s="16" t="n"/>
      <c r="B17" s="17" t="n"/>
      <c r="C17" s="17" t="n"/>
      <c r="D17" s="17" t="n"/>
      <c r="E17" s="17" t="n"/>
      <c r="F17" s="17" t="n"/>
      <c r="G17" s="17" t="n"/>
      <c r="H17" s="18" t="n"/>
      <c r="I17" s="18" t="n"/>
      <c r="J17" s="19" t="n"/>
      <c r="K17" s="19" t="n"/>
      <c r="L17" s="20">
        <f>IF(COUNTA($A17:$K17)=0,"",IF(OR($A17="",$F17="",$H17="",$I17="",$J17=""),"",IF(NOT(ISNUMBER($J17)),"",IF($H17&lt;&gt;"Completed",0,IFERROR(IF(ISNUMBER(VLOOKUP($I17,Assumptions!$F$7:$G$9,2,FALSE)),$J17*VLOOKUP($I17,Assumptions!$F$7:$G$9,2,FALSE),""),"")))))</f>
        <v/>
      </c>
      <c r="M17" s="21">
        <f>IF($F17="","",IFERROR(VLOOKUP($F17,Assumptions!$A$7:$D$106,2,FALSE),""))</f>
        <v/>
      </c>
      <c r="N17" s="20">
        <f>IF($F17="","",IFERROR(VLOOKUP($F17,Assumptions!$A$7:$D$106,3,FALSE),""))</f>
        <v/>
      </c>
      <c r="O17" s="21">
        <f>IF($F17="","",IFERROR(VLOOKUP($F17,Assumptions!$A$7:$D$106,4,FALSE),""))</f>
        <v/>
      </c>
      <c r="P17" s="20">
        <f>IF(OR($L17="",$M17=""),"",IF(AND(ISNUMBER($L17),ISNUMBER($M17)),$L17*$M17,""))</f>
        <v/>
      </c>
      <c r="Q17" s="20">
        <f>IF(OR($L17="",$N17="",$A17="",$F17=""),"",IF(AND(ISNUMBER($L17),ISNUMBER($N17),ISNUMBER($A17)),MAX(0,SUMIFS($L$7:L17,$F$7:F17,$F17,$A$7:A17,"&gt;="&amp;DATE(YEAR($A17),MONTH($A17),1),$A$7:A17,"&lt;"&amp;DATE(YEAR($A17),MONTH($A17)+1,1))-$N17)-MAX(0,SUMIFS($L$7:L16,$F$7:F16,$F17,$A$7:A16,"&gt;="&amp;DATE(YEAR($A17),MONTH($A17),1),$A$7:A16,"&lt;"&amp;DATE(YEAR($A17),MONTH($A17)+1,1))-$N17),""))</f>
        <v/>
      </c>
      <c r="R17" s="20">
        <f>IF(OR($Q17="",$O17=""),"",IF(AND(ISNUMBER($Q17),ISNUMBER($O17)),$Q17*$O17,""))</f>
        <v/>
      </c>
      <c r="S17" s="20">
        <f>IF(OR($P17="",$R17=""),"",IF(AND(ISNUMBER($P17),ISNUMBER($R17)),$P17+$R17+IF(ISNUMBER($K17),$K17,0),""))</f>
        <v/>
      </c>
      <c r="T17" s="15">
        <f>IF(COUNTA($A17:$K17)=0,"",IF(OR($A17="",$B17="",$C17="",$D17="",$E17="",$F17="",$G17="",$H17="",$I17="",$J17=""),"Check missing required input",IF(NOT(ISNUMBER($A17)),"Check date",IF(OR(NOT(ISNUMBER($B$3)),NOT(ISNUMBER($D$3)),NOT(ISNUMBER($F$3)),NOT(ISNUMBER($H$3))),"Check worksheet limits",IF(OR($A17&lt;$B$3,$A17&gt;$D$3),"Check date",IF(NOT(ISNUMBER($J17)),"Check service amount",IF($J17&lt;0,"Check negative amount",IF($J17&gt;$F$3,"Check service amount",IF(AND($K17&lt;&gt;"",NOT(ISNUMBER($K17))),"Check adjustment number",IF(ABS(IF(ISNUMBER($K17),$K17,0))&gt;$H$3,"Check adjustment",IF(IFERROR(VLOOKUP($F17,Assumptions!$A$7:$D$106,1,FALSE),"")="","Check technician setup",IF(OR(NOT(ISNUMBER($M17)),NOT(ISNUMBER($N17)),NOT(ISNUMBER($O17))),"Check rate setup",IF(NOT(ISNUMBER(IFERROR(VLOOKUP($I17,Assumptions!$F$7:$G$9,2,FALSE),""))),"Check responsibility setup",IF(AND(ISNUMBER($S17),$S17&lt;0),"Check negative total",""))))))))))))))</f>
        <v/>
      </c>
    </row>
    <row r="18">
      <c r="A18" s="16" t="n"/>
      <c r="B18" s="17" t="n"/>
      <c r="C18" s="17" t="n"/>
      <c r="D18" s="17" t="n"/>
      <c r="E18" s="17" t="n"/>
      <c r="F18" s="17" t="n"/>
      <c r="G18" s="17" t="n"/>
      <c r="H18" s="18" t="n"/>
      <c r="I18" s="18" t="n"/>
      <c r="J18" s="19" t="n"/>
      <c r="K18" s="19" t="n"/>
      <c r="L18" s="22">
        <f>IF(COUNTA($A18:$K18)=0,"",IF(OR($A18="",$F18="",$H18="",$I18="",$J18=""),"",IF(NOT(ISNUMBER($J18)),"",IF($H18&lt;&gt;"Completed",0,IFERROR(IF(ISNUMBER(VLOOKUP($I18,Assumptions!$F$7:$G$9,2,FALSE)),$J18*VLOOKUP($I18,Assumptions!$F$7:$G$9,2,FALSE),""),"")))))</f>
        <v/>
      </c>
      <c r="M18" s="23">
        <f>IF($F18="","",IFERROR(VLOOKUP($F18,Assumptions!$A$7:$D$106,2,FALSE),""))</f>
        <v/>
      </c>
      <c r="N18" s="22">
        <f>IF($F18="","",IFERROR(VLOOKUP($F18,Assumptions!$A$7:$D$106,3,FALSE),""))</f>
        <v/>
      </c>
      <c r="O18" s="23">
        <f>IF($F18="","",IFERROR(VLOOKUP($F18,Assumptions!$A$7:$D$106,4,FALSE),""))</f>
        <v/>
      </c>
      <c r="P18" s="22">
        <f>IF(OR($L18="",$M18=""),"",IF(AND(ISNUMBER($L18),ISNUMBER($M18)),$L18*$M18,""))</f>
        <v/>
      </c>
      <c r="Q18" s="22">
        <f>IF(OR($L18="",$N18="",$A18="",$F18=""),"",IF(AND(ISNUMBER($L18),ISNUMBER($N18),ISNUMBER($A18)),MAX(0,SUMIFS($L$7:L18,$F$7:F18,$F18,$A$7:A18,"&gt;="&amp;DATE(YEAR($A18),MONTH($A18),1),$A$7:A18,"&lt;"&amp;DATE(YEAR($A18),MONTH($A18)+1,1))-$N18)-MAX(0,SUMIFS($L$7:L17,$F$7:F17,$F18,$A$7:A17,"&gt;="&amp;DATE(YEAR($A18),MONTH($A18),1),$A$7:A17,"&lt;"&amp;DATE(YEAR($A18),MONTH($A18)+1,1))-$N18),""))</f>
        <v/>
      </c>
      <c r="R18" s="22">
        <f>IF(OR($Q18="",$O18=""),"",IF(AND(ISNUMBER($Q18),ISNUMBER($O18)),$Q18*$O18,""))</f>
        <v/>
      </c>
      <c r="S18" s="22">
        <f>IF(OR($P18="",$R18=""),"",IF(AND(ISNUMBER($P18),ISNUMBER($R18)),$P18+$R18+IF(ISNUMBER($K18),$K18,0),""))</f>
        <v/>
      </c>
      <c r="T18" s="24">
        <f>IF(COUNTA($A18:$K18)=0,"",IF(OR($A18="",$B18="",$C18="",$D18="",$E18="",$F18="",$G18="",$H18="",$I18="",$J18=""),"Check missing required input",IF(NOT(ISNUMBER($A18)),"Check date",IF(OR(NOT(ISNUMBER($B$3)),NOT(ISNUMBER($D$3)),NOT(ISNUMBER($F$3)),NOT(ISNUMBER($H$3))),"Check worksheet limits",IF(OR($A18&lt;$B$3,$A18&gt;$D$3),"Check date",IF(NOT(ISNUMBER($J18)),"Check service amount",IF($J18&lt;0,"Check negative amount",IF($J18&gt;$F$3,"Check service amount",IF(AND($K18&lt;&gt;"",NOT(ISNUMBER($K18))),"Check adjustment number",IF(ABS(IF(ISNUMBER($K18),$K18,0))&gt;$H$3,"Check adjustment",IF(IFERROR(VLOOKUP($F18,Assumptions!$A$7:$D$106,1,FALSE),"")="","Check technician setup",IF(OR(NOT(ISNUMBER($M18)),NOT(ISNUMBER($N18)),NOT(ISNUMBER($O18))),"Check rate setup",IF(NOT(ISNUMBER(IFERROR(VLOOKUP($I18,Assumptions!$F$7:$G$9,2,FALSE),""))),"Check responsibility setup",IF(AND(ISNUMBER($S18),$S18&lt;0),"Check negative total",""))))))))))))))</f>
        <v/>
      </c>
    </row>
    <row r="19">
      <c r="A19" s="16" t="n"/>
      <c r="B19" s="17" t="n"/>
      <c r="C19" s="17" t="n"/>
      <c r="D19" s="17" t="n"/>
      <c r="E19" s="17" t="n"/>
      <c r="F19" s="17" t="n"/>
      <c r="G19" s="17" t="n"/>
      <c r="H19" s="18" t="n"/>
      <c r="I19" s="18" t="n"/>
      <c r="J19" s="19" t="n"/>
      <c r="K19" s="19" t="n"/>
      <c r="L19" s="20">
        <f>IF(COUNTA($A19:$K19)=0,"",IF(OR($A19="",$F19="",$H19="",$I19="",$J19=""),"",IF(NOT(ISNUMBER($J19)),"",IF($H19&lt;&gt;"Completed",0,IFERROR(IF(ISNUMBER(VLOOKUP($I19,Assumptions!$F$7:$G$9,2,FALSE)),$J19*VLOOKUP($I19,Assumptions!$F$7:$G$9,2,FALSE),""),"")))))</f>
        <v/>
      </c>
      <c r="M19" s="21">
        <f>IF($F19="","",IFERROR(VLOOKUP($F19,Assumptions!$A$7:$D$106,2,FALSE),""))</f>
        <v/>
      </c>
      <c r="N19" s="20">
        <f>IF($F19="","",IFERROR(VLOOKUP($F19,Assumptions!$A$7:$D$106,3,FALSE),""))</f>
        <v/>
      </c>
      <c r="O19" s="21">
        <f>IF($F19="","",IFERROR(VLOOKUP($F19,Assumptions!$A$7:$D$106,4,FALSE),""))</f>
        <v/>
      </c>
      <c r="P19" s="20">
        <f>IF(OR($L19="",$M19=""),"",IF(AND(ISNUMBER($L19),ISNUMBER($M19)),$L19*$M19,""))</f>
        <v/>
      </c>
      <c r="Q19" s="20">
        <f>IF(OR($L19="",$N19="",$A19="",$F19=""),"",IF(AND(ISNUMBER($L19),ISNUMBER($N19),ISNUMBER($A19)),MAX(0,SUMIFS($L$7:L19,$F$7:F19,$F19,$A$7:A19,"&gt;="&amp;DATE(YEAR($A19),MONTH($A19),1),$A$7:A19,"&lt;"&amp;DATE(YEAR($A19),MONTH($A19)+1,1))-$N19)-MAX(0,SUMIFS($L$7:L18,$F$7:F18,$F19,$A$7:A18,"&gt;="&amp;DATE(YEAR($A19),MONTH($A19),1),$A$7:A18,"&lt;"&amp;DATE(YEAR($A19),MONTH($A19)+1,1))-$N19),""))</f>
        <v/>
      </c>
      <c r="R19" s="20">
        <f>IF(OR($Q19="",$O19=""),"",IF(AND(ISNUMBER($Q19),ISNUMBER($O19)),$Q19*$O19,""))</f>
        <v/>
      </c>
      <c r="S19" s="20">
        <f>IF(OR($P19="",$R19=""),"",IF(AND(ISNUMBER($P19),ISNUMBER($R19)),$P19+$R19+IF(ISNUMBER($K19),$K19,0),""))</f>
        <v/>
      </c>
      <c r="T19" s="15">
        <f>IF(COUNTA($A19:$K19)=0,"",IF(OR($A19="",$B19="",$C19="",$D19="",$E19="",$F19="",$G19="",$H19="",$I19="",$J19=""),"Check missing required input",IF(NOT(ISNUMBER($A19)),"Check date",IF(OR(NOT(ISNUMBER($B$3)),NOT(ISNUMBER($D$3)),NOT(ISNUMBER($F$3)),NOT(ISNUMBER($H$3))),"Check worksheet limits",IF(OR($A19&lt;$B$3,$A19&gt;$D$3),"Check date",IF(NOT(ISNUMBER($J19)),"Check service amount",IF($J19&lt;0,"Check negative amount",IF($J19&gt;$F$3,"Check service amount",IF(AND($K19&lt;&gt;"",NOT(ISNUMBER($K19))),"Check adjustment number",IF(ABS(IF(ISNUMBER($K19),$K19,0))&gt;$H$3,"Check adjustment",IF(IFERROR(VLOOKUP($F19,Assumptions!$A$7:$D$106,1,FALSE),"")="","Check technician setup",IF(OR(NOT(ISNUMBER($M19)),NOT(ISNUMBER($N19)),NOT(ISNUMBER($O19))),"Check rate setup",IF(NOT(ISNUMBER(IFERROR(VLOOKUP($I19,Assumptions!$F$7:$G$9,2,FALSE),""))),"Check responsibility setup",IF(AND(ISNUMBER($S19),$S19&lt;0),"Check negative total",""))))))))))))))</f>
        <v/>
      </c>
    </row>
    <row r="20">
      <c r="A20" s="16" t="n"/>
      <c r="B20" s="17" t="n"/>
      <c r="C20" s="17" t="n"/>
      <c r="D20" s="17" t="n"/>
      <c r="E20" s="17" t="n"/>
      <c r="F20" s="17" t="n"/>
      <c r="G20" s="17" t="n"/>
      <c r="H20" s="18" t="n"/>
      <c r="I20" s="18" t="n"/>
      <c r="J20" s="19" t="n"/>
      <c r="K20" s="19" t="n"/>
      <c r="L20" s="22">
        <f>IF(COUNTA($A20:$K20)=0,"",IF(OR($A20="",$F20="",$H20="",$I20="",$J20=""),"",IF(NOT(ISNUMBER($J20)),"",IF($H20&lt;&gt;"Completed",0,IFERROR(IF(ISNUMBER(VLOOKUP($I20,Assumptions!$F$7:$G$9,2,FALSE)),$J20*VLOOKUP($I20,Assumptions!$F$7:$G$9,2,FALSE),""),"")))))</f>
        <v/>
      </c>
      <c r="M20" s="23">
        <f>IF($F20="","",IFERROR(VLOOKUP($F20,Assumptions!$A$7:$D$106,2,FALSE),""))</f>
        <v/>
      </c>
      <c r="N20" s="22">
        <f>IF($F20="","",IFERROR(VLOOKUP($F20,Assumptions!$A$7:$D$106,3,FALSE),""))</f>
        <v/>
      </c>
      <c r="O20" s="23">
        <f>IF($F20="","",IFERROR(VLOOKUP($F20,Assumptions!$A$7:$D$106,4,FALSE),""))</f>
        <v/>
      </c>
      <c r="P20" s="22">
        <f>IF(OR($L20="",$M20=""),"",IF(AND(ISNUMBER($L20),ISNUMBER($M20)),$L20*$M20,""))</f>
        <v/>
      </c>
      <c r="Q20" s="22">
        <f>IF(OR($L20="",$N20="",$A20="",$F20=""),"",IF(AND(ISNUMBER($L20),ISNUMBER($N20),ISNUMBER($A20)),MAX(0,SUMIFS($L$7:L20,$F$7:F20,$F20,$A$7:A20,"&gt;="&amp;DATE(YEAR($A20),MONTH($A20),1),$A$7:A20,"&lt;"&amp;DATE(YEAR($A20),MONTH($A20)+1,1))-$N20)-MAX(0,SUMIFS($L$7:L19,$F$7:F19,$F20,$A$7:A19,"&gt;="&amp;DATE(YEAR($A20),MONTH($A20),1),$A$7:A19,"&lt;"&amp;DATE(YEAR($A20),MONTH($A20)+1,1))-$N20),""))</f>
        <v/>
      </c>
      <c r="R20" s="22">
        <f>IF(OR($Q20="",$O20=""),"",IF(AND(ISNUMBER($Q20),ISNUMBER($O20)),$Q20*$O20,""))</f>
        <v/>
      </c>
      <c r="S20" s="22">
        <f>IF(OR($P20="",$R20=""),"",IF(AND(ISNUMBER($P20),ISNUMBER($R20)),$P20+$R20+IF(ISNUMBER($K20),$K20,0),""))</f>
        <v/>
      </c>
      <c r="T20" s="24">
        <f>IF(COUNTA($A20:$K20)=0,"",IF(OR($A20="",$B20="",$C20="",$D20="",$E20="",$F20="",$G20="",$H20="",$I20="",$J20=""),"Check missing required input",IF(NOT(ISNUMBER($A20)),"Check date",IF(OR(NOT(ISNUMBER($B$3)),NOT(ISNUMBER($D$3)),NOT(ISNUMBER($F$3)),NOT(ISNUMBER($H$3))),"Check worksheet limits",IF(OR($A20&lt;$B$3,$A20&gt;$D$3),"Check date",IF(NOT(ISNUMBER($J20)),"Check service amount",IF($J20&lt;0,"Check negative amount",IF($J20&gt;$F$3,"Check service amount",IF(AND($K20&lt;&gt;"",NOT(ISNUMBER($K20))),"Check adjustment number",IF(ABS(IF(ISNUMBER($K20),$K20,0))&gt;$H$3,"Check adjustment",IF(IFERROR(VLOOKUP($F20,Assumptions!$A$7:$D$106,1,FALSE),"")="","Check technician setup",IF(OR(NOT(ISNUMBER($M20)),NOT(ISNUMBER($N20)),NOT(ISNUMBER($O20))),"Check rate setup",IF(NOT(ISNUMBER(IFERROR(VLOOKUP($I20,Assumptions!$F$7:$G$9,2,FALSE),""))),"Check responsibility setup",IF(AND(ISNUMBER($S20),$S20&lt;0),"Check negative total",""))))))))))))))</f>
        <v/>
      </c>
    </row>
    <row r="21">
      <c r="A21" s="16" t="n"/>
      <c r="B21" s="17" t="n"/>
      <c r="C21" s="17" t="n"/>
      <c r="D21" s="17" t="n"/>
      <c r="E21" s="17" t="n"/>
      <c r="F21" s="17" t="n"/>
      <c r="G21" s="17" t="n"/>
      <c r="H21" s="18" t="n"/>
      <c r="I21" s="18" t="n"/>
      <c r="J21" s="19" t="n"/>
      <c r="K21" s="19" t="n"/>
      <c r="L21" s="20">
        <f>IF(COUNTA($A21:$K21)=0,"",IF(OR($A21="",$F21="",$H21="",$I21="",$J21=""),"",IF(NOT(ISNUMBER($J21)),"",IF($H21&lt;&gt;"Completed",0,IFERROR(IF(ISNUMBER(VLOOKUP($I21,Assumptions!$F$7:$G$9,2,FALSE)),$J21*VLOOKUP($I21,Assumptions!$F$7:$G$9,2,FALSE),""),"")))))</f>
        <v/>
      </c>
      <c r="M21" s="21">
        <f>IF($F21="","",IFERROR(VLOOKUP($F21,Assumptions!$A$7:$D$106,2,FALSE),""))</f>
        <v/>
      </c>
      <c r="N21" s="20">
        <f>IF($F21="","",IFERROR(VLOOKUP($F21,Assumptions!$A$7:$D$106,3,FALSE),""))</f>
        <v/>
      </c>
      <c r="O21" s="21">
        <f>IF($F21="","",IFERROR(VLOOKUP($F21,Assumptions!$A$7:$D$106,4,FALSE),""))</f>
        <v/>
      </c>
      <c r="P21" s="20">
        <f>IF(OR($L21="",$M21=""),"",IF(AND(ISNUMBER($L21),ISNUMBER($M21)),$L21*$M21,""))</f>
        <v/>
      </c>
      <c r="Q21" s="20">
        <f>IF(OR($L21="",$N21="",$A21="",$F21=""),"",IF(AND(ISNUMBER($L21),ISNUMBER($N21),ISNUMBER($A21)),MAX(0,SUMIFS($L$7:L21,$F$7:F21,$F21,$A$7:A21,"&gt;="&amp;DATE(YEAR($A21),MONTH($A21),1),$A$7:A21,"&lt;"&amp;DATE(YEAR($A21),MONTH($A21)+1,1))-$N21)-MAX(0,SUMIFS($L$7:L20,$F$7:F20,$F21,$A$7:A20,"&gt;="&amp;DATE(YEAR($A21),MONTH($A21),1),$A$7:A20,"&lt;"&amp;DATE(YEAR($A21),MONTH($A21)+1,1))-$N21),""))</f>
        <v/>
      </c>
      <c r="R21" s="20">
        <f>IF(OR($Q21="",$O21=""),"",IF(AND(ISNUMBER($Q21),ISNUMBER($O21)),$Q21*$O21,""))</f>
        <v/>
      </c>
      <c r="S21" s="20">
        <f>IF(OR($P21="",$R21=""),"",IF(AND(ISNUMBER($P21),ISNUMBER($R21)),$P21+$R21+IF(ISNUMBER($K21),$K21,0),""))</f>
        <v/>
      </c>
      <c r="T21" s="15">
        <f>IF(COUNTA($A21:$K21)=0,"",IF(OR($A21="",$B21="",$C21="",$D21="",$E21="",$F21="",$G21="",$H21="",$I21="",$J21=""),"Check missing required input",IF(NOT(ISNUMBER($A21)),"Check date",IF(OR(NOT(ISNUMBER($B$3)),NOT(ISNUMBER($D$3)),NOT(ISNUMBER($F$3)),NOT(ISNUMBER($H$3))),"Check worksheet limits",IF(OR($A21&lt;$B$3,$A21&gt;$D$3),"Check date",IF(NOT(ISNUMBER($J21)),"Check service amount",IF($J21&lt;0,"Check negative amount",IF($J21&gt;$F$3,"Check service amount",IF(AND($K21&lt;&gt;"",NOT(ISNUMBER($K21))),"Check adjustment number",IF(ABS(IF(ISNUMBER($K21),$K21,0))&gt;$H$3,"Check adjustment",IF(IFERROR(VLOOKUP($F21,Assumptions!$A$7:$D$106,1,FALSE),"")="","Check technician setup",IF(OR(NOT(ISNUMBER($M21)),NOT(ISNUMBER($N21)),NOT(ISNUMBER($O21))),"Check rate setup",IF(NOT(ISNUMBER(IFERROR(VLOOKUP($I21,Assumptions!$F$7:$G$9,2,FALSE),""))),"Check responsibility setup",IF(AND(ISNUMBER($S21),$S21&lt;0),"Check negative total",""))))))))))))))</f>
        <v/>
      </c>
    </row>
    <row r="22">
      <c r="A22" s="16" t="n"/>
      <c r="B22" s="17" t="n"/>
      <c r="C22" s="17" t="n"/>
      <c r="D22" s="17" t="n"/>
      <c r="E22" s="17" t="n"/>
      <c r="F22" s="17" t="n"/>
      <c r="G22" s="17" t="n"/>
      <c r="H22" s="18" t="n"/>
      <c r="I22" s="18" t="n"/>
      <c r="J22" s="19" t="n"/>
      <c r="K22" s="19" t="n"/>
      <c r="L22" s="22">
        <f>IF(COUNTA($A22:$K22)=0,"",IF(OR($A22="",$F22="",$H22="",$I22="",$J22=""),"",IF(NOT(ISNUMBER($J22)),"",IF($H22&lt;&gt;"Completed",0,IFERROR(IF(ISNUMBER(VLOOKUP($I22,Assumptions!$F$7:$G$9,2,FALSE)),$J22*VLOOKUP($I22,Assumptions!$F$7:$G$9,2,FALSE),""),"")))))</f>
        <v/>
      </c>
      <c r="M22" s="23">
        <f>IF($F22="","",IFERROR(VLOOKUP($F22,Assumptions!$A$7:$D$106,2,FALSE),""))</f>
        <v/>
      </c>
      <c r="N22" s="22">
        <f>IF($F22="","",IFERROR(VLOOKUP($F22,Assumptions!$A$7:$D$106,3,FALSE),""))</f>
        <v/>
      </c>
      <c r="O22" s="23">
        <f>IF($F22="","",IFERROR(VLOOKUP($F22,Assumptions!$A$7:$D$106,4,FALSE),""))</f>
        <v/>
      </c>
      <c r="P22" s="22">
        <f>IF(OR($L22="",$M22=""),"",IF(AND(ISNUMBER($L22),ISNUMBER($M22)),$L22*$M22,""))</f>
        <v/>
      </c>
      <c r="Q22" s="22">
        <f>IF(OR($L22="",$N22="",$A22="",$F22=""),"",IF(AND(ISNUMBER($L22),ISNUMBER($N22),ISNUMBER($A22)),MAX(0,SUMIFS($L$7:L22,$F$7:F22,$F22,$A$7:A22,"&gt;="&amp;DATE(YEAR($A22),MONTH($A22),1),$A$7:A22,"&lt;"&amp;DATE(YEAR($A22),MONTH($A22)+1,1))-$N22)-MAX(0,SUMIFS($L$7:L21,$F$7:F21,$F22,$A$7:A21,"&gt;="&amp;DATE(YEAR($A22),MONTH($A22),1),$A$7:A21,"&lt;"&amp;DATE(YEAR($A22),MONTH($A22)+1,1))-$N22),""))</f>
        <v/>
      </c>
      <c r="R22" s="22">
        <f>IF(OR($Q22="",$O22=""),"",IF(AND(ISNUMBER($Q22),ISNUMBER($O22)),$Q22*$O22,""))</f>
        <v/>
      </c>
      <c r="S22" s="22">
        <f>IF(OR($P22="",$R22=""),"",IF(AND(ISNUMBER($P22),ISNUMBER($R22)),$P22+$R22+IF(ISNUMBER($K22),$K22,0),""))</f>
        <v/>
      </c>
      <c r="T22" s="24">
        <f>IF(COUNTA($A22:$K22)=0,"",IF(OR($A22="",$B22="",$C22="",$D22="",$E22="",$F22="",$G22="",$H22="",$I22="",$J22=""),"Check missing required input",IF(NOT(ISNUMBER($A22)),"Check date",IF(OR(NOT(ISNUMBER($B$3)),NOT(ISNUMBER($D$3)),NOT(ISNUMBER($F$3)),NOT(ISNUMBER($H$3))),"Check worksheet limits",IF(OR($A22&lt;$B$3,$A22&gt;$D$3),"Check date",IF(NOT(ISNUMBER($J22)),"Check service amount",IF($J22&lt;0,"Check negative amount",IF($J22&gt;$F$3,"Check service amount",IF(AND($K22&lt;&gt;"",NOT(ISNUMBER($K22))),"Check adjustment number",IF(ABS(IF(ISNUMBER($K22),$K22,0))&gt;$H$3,"Check adjustment",IF(IFERROR(VLOOKUP($F22,Assumptions!$A$7:$D$106,1,FALSE),"")="","Check technician setup",IF(OR(NOT(ISNUMBER($M22)),NOT(ISNUMBER($N22)),NOT(ISNUMBER($O22))),"Check rate setup",IF(NOT(ISNUMBER(IFERROR(VLOOKUP($I22,Assumptions!$F$7:$G$9,2,FALSE),""))),"Check responsibility setup",IF(AND(ISNUMBER($S22),$S22&lt;0),"Check negative total",""))))))))))))))</f>
        <v/>
      </c>
    </row>
    <row r="23">
      <c r="A23" s="16" t="n"/>
      <c r="B23" s="17" t="n"/>
      <c r="C23" s="17" t="n"/>
      <c r="D23" s="17" t="n"/>
      <c r="E23" s="17" t="n"/>
      <c r="F23" s="17" t="n"/>
      <c r="G23" s="17" t="n"/>
      <c r="H23" s="18" t="n"/>
      <c r="I23" s="18" t="n"/>
      <c r="J23" s="19" t="n"/>
      <c r="K23" s="19" t="n"/>
      <c r="L23" s="20">
        <f>IF(COUNTA($A23:$K23)=0,"",IF(OR($A23="",$F23="",$H23="",$I23="",$J23=""),"",IF(NOT(ISNUMBER($J23)),"",IF($H23&lt;&gt;"Completed",0,IFERROR(IF(ISNUMBER(VLOOKUP($I23,Assumptions!$F$7:$G$9,2,FALSE)),$J23*VLOOKUP($I23,Assumptions!$F$7:$G$9,2,FALSE),""),"")))))</f>
        <v/>
      </c>
      <c r="M23" s="21">
        <f>IF($F23="","",IFERROR(VLOOKUP($F23,Assumptions!$A$7:$D$106,2,FALSE),""))</f>
        <v/>
      </c>
      <c r="N23" s="20">
        <f>IF($F23="","",IFERROR(VLOOKUP($F23,Assumptions!$A$7:$D$106,3,FALSE),""))</f>
        <v/>
      </c>
      <c r="O23" s="21">
        <f>IF($F23="","",IFERROR(VLOOKUP($F23,Assumptions!$A$7:$D$106,4,FALSE),""))</f>
        <v/>
      </c>
      <c r="P23" s="20">
        <f>IF(OR($L23="",$M23=""),"",IF(AND(ISNUMBER($L23),ISNUMBER($M23)),$L23*$M23,""))</f>
        <v/>
      </c>
      <c r="Q23" s="20">
        <f>IF(OR($L23="",$N23="",$A23="",$F23=""),"",IF(AND(ISNUMBER($L23),ISNUMBER($N23),ISNUMBER($A23)),MAX(0,SUMIFS($L$7:L23,$F$7:F23,$F23,$A$7:A23,"&gt;="&amp;DATE(YEAR($A23),MONTH($A23),1),$A$7:A23,"&lt;"&amp;DATE(YEAR($A23),MONTH($A23)+1,1))-$N23)-MAX(0,SUMIFS($L$7:L22,$F$7:F22,$F23,$A$7:A22,"&gt;="&amp;DATE(YEAR($A23),MONTH($A23),1),$A$7:A22,"&lt;"&amp;DATE(YEAR($A23),MONTH($A23)+1,1))-$N23),""))</f>
        <v/>
      </c>
      <c r="R23" s="20">
        <f>IF(OR($Q23="",$O23=""),"",IF(AND(ISNUMBER($Q23),ISNUMBER($O23)),$Q23*$O23,""))</f>
        <v/>
      </c>
      <c r="S23" s="20">
        <f>IF(OR($P23="",$R23=""),"",IF(AND(ISNUMBER($P23),ISNUMBER($R23)),$P23+$R23+IF(ISNUMBER($K23),$K23,0),""))</f>
        <v/>
      </c>
      <c r="T23" s="15">
        <f>IF(COUNTA($A23:$K23)=0,"",IF(OR($A23="",$B23="",$C23="",$D23="",$E23="",$F23="",$G23="",$H23="",$I23="",$J23=""),"Check missing required input",IF(NOT(ISNUMBER($A23)),"Check date",IF(OR(NOT(ISNUMBER($B$3)),NOT(ISNUMBER($D$3)),NOT(ISNUMBER($F$3)),NOT(ISNUMBER($H$3))),"Check worksheet limits",IF(OR($A23&lt;$B$3,$A23&gt;$D$3),"Check date",IF(NOT(ISNUMBER($J23)),"Check service amount",IF($J23&lt;0,"Check negative amount",IF($J23&gt;$F$3,"Check service amount",IF(AND($K23&lt;&gt;"",NOT(ISNUMBER($K23))),"Check adjustment number",IF(ABS(IF(ISNUMBER($K23),$K23,0))&gt;$H$3,"Check adjustment",IF(IFERROR(VLOOKUP($F23,Assumptions!$A$7:$D$106,1,FALSE),"")="","Check technician setup",IF(OR(NOT(ISNUMBER($M23)),NOT(ISNUMBER($N23)),NOT(ISNUMBER($O23))),"Check rate setup",IF(NOT(ISNUMBER(IFERROR(VLOOKUP($I23,Assumptions!$F$7:$G$9,2,FALSE),""))),"Check responsibility setup",IF(AND(ISNUMBER($S23),$S23&lt;0),"Check negative total",""))))))))))))))</f>
        <v/>
      </c>
    </row>
    <row r="24">
      <c r="A24" s="16" t="n"/>
      <c r="B24" s="17" t="n"/>
      <c r="C24" s="17" t="n"/>
      <c r="D24" s="17" t="n"/>
      <c r="E24" s="17" t="n"/>
      <c r="F24" s="17" t="n"/>
      <c r="G24" s="17" t="n"/>
      <c r="H24" s="18" t="n"/>
      <c r="I24" s="18" t="n"/>
      <c r="J24" s="19" t="n"/>
      <c r="K24" s="19" t="n"/>
      <c r="L24" s="22">
        <f>IF(COUNTA($A24:$K24)=0,"",IF(OR($A24="",$F24="",$H24="",$I24="",$J24=""),"",IF(NOT(ISNUMBER($J24)),"",IF($H24&lt;&gt;"Completed",0,IFERROR(IF(ISNUMBER(VLOOKUP($I24,Assumptions!$F$7:$G$9,2,FALSE)),$J24*VLOOKUP($I24,Assumptions!$F$7:$G$9,2,FALSE),""),"")))))</f>
        <v/>
      </c>
      <c r="M24" s="23">
        <f>IF($F24="","",IFERROR(VLOOKUP($F24,Assumptions!$A$7:$D$106,2,FALSE),""))</f>
        <v/>
      </c>
      <c r="N24" s="22">
        <f>IF($F24="","",IFERROR(VLOOKUP($F24,Assumptions!$A$7:$D$106,3,FALSE),""))</f>
        <v/>
      </c>
      <c r="O24" s="23">
        <f>IF($F24="","",IFERROR(VLOOKUP($F24,Assumptions!$A$7:$D$106,4,FALSE),""))</f>
        <v/>
      </c>
      <c r="P24" s="22">
        <f>IF(OR($L24="",$M24=""),"",IF(AND(ISNUMBER($L24),ISNUMBER($M24)),$L24*$M24,""))</f>
        <v/>
      </c>
      <c r="Q24" s="22">
        <f>IF(OR($L24="",$N24="",$A24="",$F24=""),"",IF(AND(ISNUMBER($L24),ISNUMBER($N24),ISNUMBER($A24)),MAX(0,SUMIFS($L$7:L24,$F$7:F24,$F24,$A$7:A24,"&gt;="&amp;DATE(YEAR($A24),MONTH($A24),1),$A$7:A24,"&lt;"&amp;DATE(YEAR($A24),MONTH($A24)+1,1))-$N24)-MAX(0,SUMIFS($L$7:L23,$F$7:F23,$F24,$A$7:A23,"&gt;="&amp;DATE(YEAR($A24),MONTH($A24),1),$A$7:A23,"&lt;"&amp;DATE(YEAR($A24),MONTH($A24)+1,1))-$N24),""))</f>
        <v/>
      </c>
      <c r="R24" s="22">
        <f>IF(OR($Q24="",$O24=""),"",IF(AND(ISNUMBER($Q24),ISNUMBER($O24)),$Q24*$O24,""))</f>
        <v/>
      </c>
      <c r="S24" s="22">
        <f>IF(OR($P24="",$R24=""),"",IF(AND(ISNUMBER($P24),ISNUMBER($R24)),$P24+$R24+IF(ISNUMBER($K24),$K24,0),""))</f>
        <v/>
      </c>
      <c r="T24" s="24">
        <f>IF(COUNTA($A24:$K24)=0,"",IF(OR($A24="",$B24="",$C24="",$D24="",$E24="",$F24="",$G24="",$H24="",$I24="",$J24=""),"Check missing required input",IF(NOT(ISNUMBER($A24)),"Check date",IF(OR(NOT(ISNUMBER($B$3)),NOT(ISNUMBER($D$3)),NOT(ISNUMBER($F$3)),NOT(ISNUMBER($H$3))),"Check worksheet limits",IF(OR($A24&lt;$B$3,$A24&gt;$D$3),"Check date",IF(NOT(ISNUMBER($J24)),"Check service amount",IF($J24&lt;0,"Check negative amount",IF($J24&gt;$F$3,"Check service amount",IF(AND($K24&lt;&gt;"",NOT(ISNUMBER($K24))),"Check adjustment number",IF(ABS(IF(ISNUMBER($K24),$K24,0))&gt;$H$3,"Check adjustment",IF(IFERROR(VLOOKUP($F24,Assumptions!$A$7:$D$106,1,FALSE),"")="","Check technician setup",IF(OR(NOT(ISNUMBER($M24)),NOT(ISNUMBER($N24)),NOT(ISNUMBER($O24))),"Check rate setup",IF(NOT(ISNUMBER(IFERROR(VLOOKUP($I24,Assumptions!$F$7:$G$9,2,FALSE),""))),"Check responsibility setup",IF(AND(ISNUMBER($S24),$S24&lt;0),"Check negative total",""))))))))))))))</f>
        <v/>
      </c>
    </row>
    <row r="25">
      <c r="A25" s="16" t="n"/>
      <c r="B25" s="17" t="n"/>
      <c r="C25" s="17" t="n"/>
      <c r="D25" s="17" t="n"/>
      <c r="E25" s="17" t="n"/>
      <c r="F25" s="17" t="n"/>
      <c r="G25" s="17" t="n"/>
      <c r="H25" s="18" t="n"/>
      <c r="I25" s="18" t="n"/>
      <c r="J25" s="19" t="n"/>
      <c r="K25" s="19" t="n"/>
      <c r="L25" s="20">
        <f>IF(COUNTA($A25:$K25)=0,"",IF(OR($A25="",$F25="",$H25="",$I25="",$J25=""),"",IF(NOT(ISNUMBER($J25)),"",IF($H25&lt;&gt;"Completed",0,IFERROR(IF(ISNUMBER(VLOOKUP($I25,Assumptions!$F$7:$G$9,2,FALSE)),$J25*VLOOKUP($I25,Assumptions!$F$7:$G$9,2,FALSE),""),"")))))</f>
        <v/>
      </c>
      <c r="M25" s="21">
        <f>IF($F25="","",IFERROR(VLOOKUP($F25,Assumptions!$A$7:$D$106,2,FALSE),""))</f>
        <v/>
      </c>
      <c r="N25" s="20">
        <f>IF($F25="","",IFERROR(VLOOKUP($F25,Assumptions!$A$7:$D$106,3,FALSE),""))</f>
        <v/>
      </c>
      <c r="O25" s="21">
        <f>IF($F25="","",IFERROR(VLOOKUP($F25,Assumptions!$A$7:$D$106,4,FALSE),""))</f>
        <v/>
      </c>
      <c r="P25" s="20">
        <f>IF(OR($L25="",$M25=""),"",IF(AND(ISNUMBER($L25),ISNUMBER($M25)),$L25*$M25,""))</f>
        <v/>
      </c>
      <c r="Q25" s="20">
        <f>IF(OR($L25="",$N25="",$A25="",$F25=""),"",IF(AND(ISNUMBER($L25),ISNUMBER($N25),ISNUMBER($A25)),MAX(0,SUMIFS($L$7:L25,$F$7:F25,$F25,$A$7:A25,"&gt;="&amp;DATE(YEAR($A25),MONTH($A25),1),$A$7:A25,"&lt;"&amp;DATE(YEAR($A25),MONTH($A25)+1,1))-$N25)-MAX(0,SUMIFS($L$7:L24,$F$7:F24,$F25,$A$7:A24,"&gt;="&amp;DATE(YEAR($A25),MONTH($A25),1),$A$7:A24,"&lt;"&amp;DATE(YEAR($A25),MONTH($A25)+1,1))-$N25),""))</f>
        <v/>
      </c>
      <c r="R25" s="20">
        <f>IF(OR($Q25="",$O25=""),"",IF(AND(ISNUMBER($Q25),ISNUMBER($O25)),$Q25*$O25,""))</f>
        <v/>
      </c>
      <c r="S25" s="20">
        <f>IF(OR($P25="",$R25=""),"",IF(AND(ISNUMBER($P25),ISNUMBER($R25)),$P25+$R25+IF(ISNUMBER($K25),$K25,0),""))</f>
        <v/>
      </c>
      <c r="T25" s="15">
        <f>IF(COUNTA($A25:$K25)=0,"",IF(OR($A25="",$B25="",$C25="",$D25="",$E25="",$F25="",$G25="",$H25="",$I25="",$J25=""),"Check missing required input",IF(NOT(ISNUMBER($A25)),"Check date",IF(OR(NOT(ISNUMBER($B$3)),NOT(ISNUMBER($D$3)),NOT(ISNUMBER($F$3)),NOT(ISNUMBER($H$3))),"Check worksheet limits",IF(OR($A25&lt;$B$3,$A25&gt;$D$3),"Check date",IF(NOT(ISNUMBER($J25)),"Check service amount",IF($J25&lt;0,"Check negative amount",IF($J25&gt;$F$3,"Check service amount",IF(AND($K25&lt;&gt;"",NOT(ISNUMBER($K25))),"Check adjustment number",IF(ABS(IF(ISNUMBER($K25),$K25,0))&gt;$H$3,"Check adjustment",IF(IFERROR(VLOOKUP($F25,Assumptions!$A$7:$D$106,1,FALSE),"")="","Check technician setup",IF(OR(NOT(ISNUMBER($M25)),NOT(ISNUMBER($N25)),NOT(ISNUMBER($O25))),"Check rate setup",IF(NOT(ISNUMBER(IFERROR(VLOOKUP($I25,Assumptions!$F$7:$G$9,2,FALSE),""))),"Check responsibility setup",IF(AND(ISNUMBER($S25),$S25&lt;0),"Check negative total",""))))))))))))))</f>
        <v/>
      </c>
    </row>
    <row r="26">
      <c r="A26" s="16" t="n"/>
      <c r="B26" s="17" t="n"/>
      <c r="C26" s="17" t="n"/>
      <c r="D26" s="17" t="n"/>
      <c r="E26" s="17" t="n"/>
      <c r="F26" s="17" t="n"/>
      <c r="G26" s="17" t="n"/>
      <c r="H26" s="18" t="n"/>
      <c r="I26" s="18" t="n"/>
      <c r="J26" s="19" t="n"/>
      <c r="K26" s="19" t="n"/>
      <c r="L26" s="22">
        <f>IF(COUNTA($A26:$K26)=0,"",IF(OR($A26="",$F26="",$H26="",$I26="",$J26=""),"",IF(NOT(ISNUMBER($J26)),"",IF($H26&lt;&gt;"Completed",0,IFERROR(IF(ISNUMBER(VLOOKUP($I26,Assumptions!$F$7:$G$9,2,FALSE)),$J26*VLOOKUP($I26,Assumptions!$F$7:$G$9,2,FALSE),""),"")))))</f>
        <v/>
      </c>
      <c r="M26" s="23">
        <f>IF($F26="","",IFERROR(VLOOKUP($F26,Assumptions!$A$7:$D$106,2,FALSE),""))</f>
        <v/>
      </c>
      <c r="N26" s="22">
        <f>IF($F26="","",IFERROR(VLOOKUP($F26,Assumptions!$A$7:$D$106,3,FALSE),""))</f>
        <v/>
      </c>
      <c r="O26" s="23">
        <f>IF($F26="","",IFERROR(VLOOKUP($F26,Assumptions!$A$7:$D$106,4,FALSE),""))</f>
        <v/>
      </c>
      <c r="P26" s="22">
        <f>IF(OR($L26="",$M26=""),"",IF(AND(ISNUMBER($L26),ISNUMBER($M26)),$L26*$M26,""))</f>
        <v/>
      </c>
      <c r="Q26" s="22">
        <f>IF(OR($L26="",$N26="",$A26="",$F26=""),"",IF(AND(ISNUMBER($L26),ISNUMBER($N26),ISNUMBER($A26)),MAX(0,SUMIFS($L$7:L26,$F$7:F26,$F26,$A$7:A26,"&gt;="&amp;DATE(YEAR($A26),MONTH($A26),1),$A$7:A26,"&lt;"&amp;DATE(YEAR($A26),MONTH($A26)+1,1))-$N26)-MAX(0,SUMIFS($L$7:L25,$F$7:F25,$F26,$A$7:A25,"&gt;="&amp;DATE(YEAR($A26),MONTH($A26),1),$A$7:A25,"&lt;"&amp;DATE(YEAR($A26),MONTH($A26)+1,1))-$N26),""))</f>
        <v/>
      </c>
      <c r="R26" s="22">
        <f>IF(OR($Q26="",$O26=""),"",IF(AND(ISNUMBER($Q26),ISNUMBER($O26)),$Q26*$O26,""))</f>
        <v/>
      </c>
      <c r="S26" s="22">
        <f>IF(OR($P26="",$R26=""),"",IF(AND(ISNUMBER($P26),ISNUMBER($R26)),$P26+$R26+IF(ISNUMBER($K26),$K26,0),""))</f>
        <v/>
      </c>
      <c r="T26" s="24">
        <f>IF(COUNTA($A26:$K26)=0,"",IF(OR($A26="",$B26="",$C26="",$D26="",$E26="",$F26="",$G26="",$H26="",$I26="",$J26=""),"Check missing required input",IF(NOT(ISNUMBER($A26)),"Check date",IF(OR(NOT(ISNUMBER($B$3)),NOT(ISNUMBER($D$3)),NOT(ISNUMBER($F$3)),NOT(ISNUMBER($H$3))),"Check worksheet limits",IF(OR($A26&lt;$B$3,$A26&gt;$D$3),"Check date",IF(NOT(ISNUMBER($J26)),"Check service amount",IF($J26&lt;0,"Check negative amount",IF($J26&gt;$F$3,"Check service amount",IF(AND($K26&lt;&gt;"",NOT(ISNUMBER($K26))),"Check adjustment number",IF(ABS(IF(ISNUMBER($K26),$K26,0))&gt;$H$3,"Check adjustment",IF(IFERROR(VLOOKUP($F26,Assumptions!$A$7:$D$106,1,FALSE),"")="","Check technician setup",IF(OR(NOT(ISNUMBER($M26)),NOT(ISNUMBER($N26)),NOT(ISNUMBER($O26))),"Check rate setup",IF(NOT(ISNUMBER(IFERROR(VLOOKUP($I26,Assumptions!$F$7:$G$9,2,FALSE),""))),"Check responsibility setup",IF(AND(ISNUMBER($S26),$S26&lt;0),"Check negative total",""))))))))))))))</f>
        <v/>
      </c>
    </row>
    <row r="27">
      <c r="A27" s="16" t="n"/>
      <c r="B27" s="17" t="n"/>
      <c r="C27" s="17" t="n"/>
      <c r="D27" s="17" t="n"/>
      <c r="E27" s="17" t="n"/>
      <c r="F27" s="17" t="n"/>
      <c r="G27" s="17" t="n"/>
      <c r="H27" s="18" t="n"/>
      <c r="I27" s="18" t="n"/>
      <c r="J27" s="19" t="n"/>
      <c r="K27" s="19" t="n"/>
      <c r="L27" s="20">
        <f>IF(COUNTA($A27:$K27)=0,"",IF(OR($A27="",$F27="",$H27="",$I27="",$J27=""),"",IF(NOT(ISNUMBER($J27)),"",IF($H27&lt;&gt;"Completed",0,IFERROR(IF(ISNUMBER(VLOOKUP($I27,Assumptions!$F$7:$G$9,2,FALSE)),$J27*VLOOKUP($I27,Assumptions!$F$7:$G$9,2,FALSE),""),"")))))</f>
        <v/>
      </c>
      <c r="M27" s="21">
        <f>IF($F27="","",IFERROR(VLOOKUP($F27,Assumptions!$A$7:$D$106,2,FALSE),""))</f>
        <v/>
      </c>
      <c r="N27" s="20">
        <f>IF($F27="","",IFERROR(VLOOKUP($F27,Assumptions!$A$7:$D$106,3,FALSE),""))</f>
        <v/>
      </c>
      <c r="O27" s="21">
        <f>IF($F27="","",IFERROR(VLOOKUP($F27,Assumptions!$A$7:$D$106,4,FALSE),""))</f>
        <v/>
      </c>
      <c r="P27" s="20">
        <f>IF(OR($L27="",$M27=""),"",IF(AND(ISNUMBER($L27),ISNUMBER($M27)),$L27*$M27,""))</f>
        <v/>
      </c>
      <c r="Q27" s="20">
        <f>IF(OR($L27="",$N27="",$A27="",$F27=""),"",IF(AND(ISNUMBER($L27),ISNUMBER($N27),ISNUMBER($A27)),MAX(0,SUMIFS($L$7:L27,$F$7:F27,$F27,$A$7:A27,"&gt;="&amp;DATE(YEAR($A27),MONTH($A27),1),$A$7:A27,"&lt;"&amp;DATE(YEAR($A27),MONTH($A27)+1,1))-$N27)-MAX(0,SUMIFS($L$7:L26,$F$7:F26,$F27,$A$7:A26,"&gt;="&amp;DATE(YEAR($A27),MONTH($A27),1),$A$7:A26,"&lt;"&amp;DATE(YEAR($A27),MONTH($A27)+1,1))-$N27),""))</f>
        <v/>
      </c>
      <c r="R27" s="20">
        <f>IF(OR($Q27="",$O27=""),"",IF(AND(ISNUMBER($Q27),ISNUMBER($O27)),$Q27*$O27,""))</f>
        <v/>
      </c>
      <c r="S27" s="20">
        <f>IF(OR($P27="",$R27=""),"",IF(AND(ISNUMBER($P27),ISNUMBER($R27)),$P27+$R27+IF(ISNUMBER($K27),$K27,0),""))</f>
        <v/>
      </c>
      <c r="T27" s="15">
        <f>IF(COUNTA($A27:$K27)=0,"",IF(OR($A27="",$B27="",$C27="",$D27="",$E27="",$F27="",$G27="",$H27="",$I27="",$J27=""),"Check missing required input",IF(NOT(ISNUMBER($A27)),"Check date",IF(OR(NOT(ISNUMBER($B$3)),NOT(ISNUMBER($D$3)),NOT(ISNUMBER($F$3)),NOT(ISNUMBER($H$3))),"Check worksheet limits",IF(OR($A27&lt;$B$3,$A27&gt;$D$3),"Check date",IF(NOT(ISNUMBER($J27)),"Check service amount",IF($J27&lt;0,"Check negative amount",IF($J27&gt;$F$3,"Check service amount",IF(AND($K27&lt;&gt;"",NOT(ISNUMBER($K27))),"Check adjustment number",IF(ABS(IF(ISNUMBER($K27),$K27,0))&gt;$H$3,"Check adjustment",IF(IFERROR(VLOOKUP($F27,Assumptions!$A$7:$D$106,1,FALSE),"")="","Check technician setup",IF(OR(NOT(ISNUMBER($M27)),NOT(ISNUMBER($N27)),NOT(ISNUMBER($O27))),"Check rate setup",IF(NOT(ISNUMBER(IFERROR(VLOOKUP($I27,Assumptions!$F$7:$G$9,2,FALSE),""))),"Check responsibility setup",IF(AND(ISNUMBER($S27),$S27&lt;0),"Check negative total",""))))))))))))))</f>
        <v/>
      </c>
    </row>
    <row r="28">
      <c r="A28" s="16" t="n"/>
      <c r="B28" s="17" t="n"/>
      <c r="C28" s="17" t="n"/>
      <c r="D28" s="17" t="n"/>
      <c r="E28" s="17" t="n"/>
      <c r="F28" s="17" t="n"/>
      <c r="G28" s="17" t="n"/>
      <c r="H28" s="18" t="n"/>
      <c r="I28" s="18" t="n"/>
      <c r="J28" s="19" t="n"/>
      <c r="K28" s="19" t="n"/>
      <c r="L28" s="22">
        <f>IF(COUNTA($A28:$K28)=0,"",IF(OR($A28="",$F28="",$H28="",$I28="",$J28=""),"",IF(NOT(ISNUMBER($J28)),"",IF($H28&lt;&gt;"Completed",0,IFERROR(IF(ISNUMBER(VLOOKUP($I28,Assumptions!$F$7:$G$9,2,FALSE)),$J28*VLOOKUP($I28,Assumptions!$F$7:$G$9,2,FALSE),""),"")))))</f>
        <v/>
      </c>
      <c r="M28" s="23">
        <f>IF($F28="","",IFERROR(VLOOKUP($F28,Assumptions!$A$7:$D$106,2,FALSE),""))</f>
        <v/>
      </c>
      <c r="N28" s="22">
        <f>IF($F28="","",IFERROR(VLOOKUP($F28,Assumptions!$A$7:$D$106,3,FALSE),""))</f>
        <v/>
      </c>
      <c r="O28" s="23">
        <f>IF($F28="","",IFERROR(VLOOKUP($F28,Assumptions!$A$7:$D$106,4,FALSE),""))</f>
        <v/>
      </c>
      <c r="P28" s="22">
        <f>IF(OR($L28="",$M28=""),"",IF(AND(ISNUMBER($L28),ISNUMBER($M28)),$L28*$M28,""))</f>
        <v/>
      </c>
      <c r="Q28" s="22">
        <f>IF(OR($L28="",$N28="",$A28="",$F28=""),"",IF(AND(ISNUMBER($L28),ISNUMBER($N28),ISNUMBER($A28)),MAX(0,SUMIFS($L$7:L28,$F$7:F28,$F28,$A$7:A28,"&gt;="&amp;DATE(YEAR($A28),MONTH($A28),1),$A$7:A28,"&lt;"&amp;DATE(YEAR($A28),MONTH($A28)+1,1))-$N28)-MAX(0,SUMIFS($L$7:L27,$F$7:F27,$F28,$A$7:A27,"&gt;="&amp;DATE(YEAR($A28),MONTH($A28),1),$A$7:A27,"&lt;"&amp;DATE(YEAR($A28),MONTH($A28)+1,1))-$N28),""))</f>
        <v/>
      </c>
      <c r="R28" s="22">
        <f>IF(OR($Q28="",$O28=""),"",IF(AND(ISNUMBER($Q28),ISNUMBER($O28)),$Q28*$O28,""))</f>
        <v/>
      </c>
      <c r="S28" s="22">
        <f>IF(OR($P28="",$R28=""),"",IF(AND(ISNUMBER($P28),ISNUMBER($R28)),$P28+$R28+IF(ISNUMBER($K28),$K28,0),""))</f>
        <v/>
      </c>
      <c r="T28" s="24">
        <f>IF(COUNTA($A28:$K28)=0,"",IF(OR($A28="",$B28="",$C28="",$D28="",$E28="",$F28="",$G28="",$H28="",$I28="",$J28=""),"Check missing required input",IF(NOT(ISNUMBER($A28)),"Check date",IF(OR(NOT(ISNUMBER($B$3)),NOT(ISNUMBER($D$3)),NOT(ISNUMBER($F$3)),NOT(ISNUMBER($H$3))),"Check worksheet limits",IF(OR($A28&lt;$B$3,$A28&gt;$D$3),"Check date",IF(NOT(ISNUMBER($J28)),"Check service amount",IF($J28&lt;0,"Check negative amount",IF($J28&gt;$F$3,"Check service amount",IF(AND($K28&lt;&gt;"",NOT(ISNUMBER($K28))),"Check adjustment number",IF(ABS(IF(ISNUMBER($K28),$K28,0))&gt;$H$3,"Check adjustment",IF(IFERROR(VLOOKUP($F28,Assumptions!$A$7:$D$106,1,FALSE),"")="","Check technician setup",IF(OR(NOT(ISNUMBER($M28)),NOT(ISNUMBER($N28)),NOT(ISNUMBER($O28))),"Check rate setup",IF(NOT(ISNUMBER(IFERROR(VLOOKUP($I28,Assumptions!$F$7:$G$9,2,FALSE),""))),"Check responsibility setup",IF(AND(ISNUMBER($S28),$S28&lt;0),"Check negative total",""))))))))))))))</f>
        <v/>
      </c>
    </row>
    <row r="29">
      <c r="A29" s="16" t="n"/>
      <c r="B29" s="17" t="n"/>
      <c r="C29" s="17" t="n"/>
      <c r="D29" s="17" t="n"/>
      <c r="E29" s="17" t="n"/>
      <c r="F29" s="17" t="n"/>
      <c r="G29" s="17" t="n"/>
      <c r="H29" s="18" t="n"/>
      <c r="I29" s="18" t="n"/>
      <c r="J29" s="19" t="n"/>
      <c r="K29" s="19" t="n"/>
      <c r="L29" s="20">
        <f>IF(COUNTA($A29:$K29)=0,"",IF(OR($A29="",$F29="",$H29="",$I29="",$J29=""),"",IF(NOT(ISNUMBER($J29)),"",IF($H29&lt;&gt;"Completed",0,IFERROR(IF(ISNUMBER(VLOOKUP($I29,Assumptions!$F$7:$G$9,2,FALSE)),$J29*VLOOKUP($I29,Assumptions!$F$7:$G$9,2,FALSE),""),"")))))</f>
        <v/>
      </c>
      <c r="M29" s="21">
        <f>IF($F29="","",IFERROR(VLOOKUP($F29,Assumptions!$A$7:$D$106,2,FALSE),""))</f>
        <v/>
      </c>
      <c r="N29" s="20">
        <f>IF($F29="","",IFERROR(VLOOKUP($F29,Assumptions!$A$7:$D$106,3,FALSE),""))</f>
        <v/>
      </c>
      <c r="O29" s="21">
        <f>IF($F29="","",IFERROR(VLOOKUP($F29,Assumptions!$A$7:$D$106,4,FALSE),""))</f>
        <v/>
      </c>
      <c r="P29" s="20">
        <f>IF(OR($L29="",$M29=""),"",IF(AND(ISNUMBER($L29),ISNUMBER($M29)),$L29*$M29,""))</f>
        <v/>
      </c>
      <c r="Q29" s="20">
        <f>IF(OR($L29="",$N29="",$A29="",$F29=""),"",IF(AND(ISNUMBER($L29),ISNUMBER($N29),ISNUMBER($A29)),MAX(0,SUMIFS($L$7:L29,$F$7:F29,$F29,$A$7:A29,"&gt;="&amp;DATE(YEAR($A29),MONTH($A29),1),$A$7:A29,"&lt;"&amp;DATE(YEAR($A29),MONTH($A29)+1,1))-$N29)-MAX(0,SUMIFS($L$7:L28,$F$7:F28,$F29,$A$7:A28,"&gt;="&amp;DATE(YEAR($A29),MONTH($A29),1),$A$7:A28,"&lt;"&amp;DATE(YEAR($A29),MONTH($A29)+1,1))-$N29),""))</f>
        <v/>
      </c>
      <c r="R29" s="20">
        <f>IF(OR($Q29="",$O29=""),"",IF(AND(ISNUMBER($Q29),ISNUMBER($O29)),$Q29*$O29,""))</f>
        <v/>
      </c>
      <c r="S29" s="20">
        <f>IF(OR($P29="",$R29=""),"",IF(AND(ISNUMBER($P29),ISNUMBER($R29)),$P29+$R29+IF(ISNUMBER($K29),$K29,0),""))</f>
        <v/>
      </c>
      <c r="T29" s="15">
        <f>IF(COUNTA($A29:$K29)=0,"",IF(OR($A29="",$B29="",$C29="",$D29="",$E29="",$F29="",$G29="",$H29="",$I29="",$J29=""),"Check missing required input",IF(NOT(ISNUMBER($A29)),"Check date",IF(OR(NOT(ISNUMBER($B$3)),NOT(ISNUMBER($D$3)),NOT(ISNUMBER($F$3)),NOT(ISNUMBER($H$3))),"Check worksheet limits",IF(OR($A29&lt;$B$3,$A29&gt;$D$3),"Check date",IF(NOT(ISNUMBER($J29)),"Check service amount",IF($J29&lt;0,"Check negative amount",IF($J29&gt;$F$3,"Check service amount",IF(AND($K29&lt;&gt;"",NOT(ISNUMBER($K29))),"Check adjustment number",IF(ABS(IF(ISNUMBER($K29),$K29,0))&gt;$H$3,"Check adjustment",IF(IFERROR(VLOOKUP($F29,Assumptions!$A$7:$D$106,1,FALSE),"")="","Check technician setup",IF(OR(NOT(ISNUMBER($M29)),NOT(ISNUMBER($N29)),NOT(ISNUMBER($O29))),"Check rate setup",IF(NOT(ISNUMBER(IFERROR(VLOOKUP($I29,Assumptions!$F$7:$G$9,2,FALSE),""))),"Check responsibility setup",IF(AND(ISNUMBER($S29),$S29&lt;0),"Check negative total",""))))))))))))))</f>
        <v/>
      </c>
    </row>
    <row r="30">
      <c r="A30" s="16" t="n"/>
      <c r="B30" s="17" t="n"/>
      <c r="C30" s="17" t="n"/>
      <c r="D30" s="17" t="n"/>
      <c r="E30" s="17" t="n"/>
      <c r="F30" s="17" t="n"/>
      <c r="G30" s="17" t="n"/>
      <c r="H30" s="18" t="n"/>
      <c r="I30" s="18" t="n"/>
      <c r="J30" s="19" t="n"/>
      <c r="K30" s="19" t="n"/>
      <c r="L30" s="22">
        <f>IF(COUNTA($A30:$K30)=0,"",IF(OR($A30="",$F30="",$H30="",$I30="",$J30=""),"",IF(NOT(ISNUMBER($J30)),"",IF($H30&lt;&gt;"Completed",0,IFERROR(IF(ISNUMBER(VLOOKUP($I30,Assumptions!$F$7:$G$9,2,FALSE)),$J30*VLOOKUP($I30,Assumptions!$F$7:$G$9,2,FALSE),""),"")))))</f>
        <v/>
      </c>
      <c r="M30" s="23">
        <f>IF($F30="","",IFERROR(VLOOKUP($F30,Assumptions!$A$7:$D$106,2,FALSE),""))</f>
        <v/>
      </c>
      <c r="N30" s="22">
        <f>IF($F30="","",IFERROR(VLOOKUP($F30,Assumptions!$A$7:$D$106,3,FALSE),""))</f>
        <v/>
      </c>
      <c r="O30" s="23">
        <f>IF($F30="","",IFERROR(VLOOKUP($F30,Assumptions!$A$7:$D$106,4,FALSE),""))</f>
        <v/>
      </c>
      <c r="P30" s="22">
        <f>IF(OR($L30="",$M30=""),"",IF(AND(ISNUMBER($L30),ISNUMBER($M30)),$L30*$M30,""))</f>
        <v/>
      </c>
      <c r="Q30" s="22">
        <f>IF(OR($L30="",$N30="",$A30="",$F30=""),"",IF(AND(ISNUMBER($L30),ISNUMBER($N30),ISNUMBER($A30)),MAX(0,SUMIFS($L$7:L30,$F$7:F30,$F30,$A$7:A30,"&gt;="&amp;DATE(YEAR($A30),MONTH($A30),1),$A$7:A30,"&lt;"&amp;DATE(YEAR($A30),MONTH($A30)+1,1))-$N30)-MAX(0,SUMIFS($L$7:L29,$F$7:F29,$F30,$A$7:A29,"&gt;="&amp;DATE(YEAR($A30),MONTH($A30),1),$A$7:A29,"&lt;"&amp;DATE(YEAR($A30),MONTH($A30)+1,1))-$N30),""))</f>
        <v/>
      </c>
      <c r="R30" s="22">
        <f>IF(OR($Q30="",$O30=""),"",IF(AND(ISNUMBER($Q30),ISNUMBER($O30)),$Q30*$O30,""))</f>
        <v/>
      </c>
      <c r="S30" s="22">
        <f>IF(OR($P30="",$R30=""),"",IF(AND(ISNUMBER($P30),ISNUMBER($R30)),$P30+$R30+IF(ISNUMBER($K30),$K30,0),""))</f>
        <v/>
      </c>
      <c r="T30" s="24">
        <f>IF(COUNTA($A30:$K30)=0,"",IF(OR($A30="",$B30="",$C30="",$D30="",$E30="",$F30="",$G30="",$H30="",$I30="",$J30=""),"Check missing required input",IF(NOT(ISNUMBER($A30)),"Check date",IF(OR(NOT(ISNUMBER($B$3)),NOT(ISNUMBER($D$3)),NOT(ISNUMBER($F$3)),NOT(ISNUMBER($H$3))),"Check worksheet limits",IF(OR($A30&lt;$B$3,$A30&gt;$D$3),"Check date",IF(NOT(ISNUMBER($J30)),"Check service amount",IF($J30&lt;0,"Check negative amount",IF($J30&gt;$F$3,"Check service amount",IF(AND($K30&lt;&gt;"",NOT(ISNUMBER($K30))),"Check adjustment number",IF(ABS(IF(ISNUMBER($K30),$K30,0))&gt;$H$3,"Check adjustment",IF(IFERROR(VLOOKUP($F30,Assumptions!$A$7:$D$106,1,FALSE),"")="","Check technician setup",IF(OR(NOT(ISNUMBER($M30)),NOT(ISNUMBER($N30)),NOT(ISNUMBER($O30))),"Check rate setup",IF(NOT(ISNUMBER(IFERROR(VLOOKUP($I30,Assumptions!$F$7:$G$9,2,FALSE),""))),"Check responsibility setup",IF(AND(ISNUMBER($S30),$S30&lt;0),"Check negative total",""))))))))))))))</f>
        <v/>
      </c>
    </row>
    <row r="31">
      <c r="A31" s="16" t="n"/>
      <c r="B31" s="17" t="n"/>
      <c r="C31" s="17" t="n"/>
      <c r="D31" s="17" t="n"/>
      <c r="E31" s="17" t="n"/>
      <c r="F31" s="17" t="n"/>
      <c r="G31" s="17" t="n"/>
      <c r="H31" s="18" t="n"/>
      <c r="I31" s="18" t="n"/>
      <c r="J31" s="19" t="n"/>
      <c r="K31" s="19" t="n"/>
      <c r="L31" s="20">
        <f>IF(COUNTA($A31:$K31)=0,"",IF(OR($A31="",$F31="",$H31="",$I31="",$J31=""),"",IF(NOT(ISNUMBER($J31)),"",IF($H31&lt;&gt;"Completed",0,IFERROR(IF(ISNUMBER(VLOOKUP($I31,Assumptions!$F$7:$G$9,2,FALSE)),$J31*VLOOKUP($I31,Assumptions!$F$7:$G$9,2,FALSE),""),"")))))</f>
        <v/>
      </c>
      <c r="M31" s="21">
        <f>IF($F31="","",IFERROR(VLOOKUP($F31,Assumptions!$A$7:$D$106,2,FALSE),""))</f>
        <v/>
      </c>
      <c r="N31" s="20">
        <f>IF($F31="","",IFERROR(VLOOKUP($F31,Assumptions!$A$7:$D$106,3,FALSE),""))</f>
        <v/>
      </c>
      <c r="O31" s="21">
        <f>IF($F31="","",IFERROR(VLOOKUP($F31,Assumptions!$A$7:$D$106,4,FALSE),""))</f>
        <v/>
      </c>
      <c r="P31" s="20">
        <f>IF(OR($L31="",$M31=""),"",IF(AND(ISNUMBER($L31),ISNUMBER($M31)),$L31*$M31,""))</f>
        <v/>
      </c>
      <c r="Q31" s="20">
        <f>IF(OR($L31="",$N31="",$A31="",$F31=""),"",IF(AND(ISNUMBER($L31),ISNUMBER($N31),ISNUMBER($A31)),MAX(0,SUMIFS($L$7:L31,$F$7:F31,$F31,$A$7:A31,"&gt;="&amp;DATE(YEAR($A31),MONTH($A31),1),$A$7:A31,"&lt;"&amp;DATE(YEAR($A31),MONTH($A31)+1,1))-$N31)-MAX(0,SUMIFS($L$7:L30,$F$7:F30,$F31,$A$7:A30,"&gt;="&amp;DATE(YEAR($A31),MONTH($A31),1),$A$7:A30,"&lt;"&amp;DATE(YEAR($A31),MONTH($A31)+1,1))-$N31),""))</f>
        <v/>
      </c>
      <c r="R31" s="20">
        <f>IF(OR($Q31="",$O31=""),"",IF(AND(ISNUMBER($Q31),ISNUMBER($O31)),$Q31*$O31,""))</f>
        <v/>
      </c>
      <c r="S31" s="20">
        <f>IF(OR($P31="",$R31=""),"",IF(AND(ISNUMBER($P31),ISNUMBER($R31)),$P31+$R31+IF(ISNUMBER($K31),$K31,0),""))</f>
        <v/>
      </c>
      <c r="T31" s="15">
        <f>IF(COUNTA($A31:$K31)=0,"",IF(OR($A31="",$B31="",$C31="",$D31="",$E31="",$F31="",$G31="",$H31="",$I31="",$J31=""),"Check missing required input",IF(NOT(ISNUMBER($A31)),"Check date",IF(OR(NOT(ISNUMBER($B$3)),NOT(ISNUMBER($D$3)),NOT(ISNUMBER($F$3)),NOT(ISNUMBER($H$3))),"Check worksheet limits",IF(OR($A31&lt;$B$3,$A31&gt;$D$3),"Check date",IF(NOT(ISNUMBER($J31)),"Check service amount",IF($J31&lt;0,"Check negative amount",IF($J31&gt;$F$3,"Check service amount",IF(AND($K31&lt;&gt;"",NOT(ISNUMBER($K31))),"Check adjustment number",IF(ABS(IF(ISNUMBER($K31),$K31,0))&gt;$H$3,"Check adjustment",IF(IFERROR(VLOOKUP($F31,Assumptions!$A$7:$D$106,1,FALSE),"")="","Check technician setup",IF(OR(NOT(ISNUMBER($M31)),NOT(ISNUMBER($N31)),NOT(ISNUMBER($O31))),"Check rate setup",IF(NOT(ISNUMBER(IFERROR(VLOOKUP($I31,Assumptions!$F$7:$G$9,2,FALSE),""))),"Check responsibility setup",IF(AND(ISNUMBER($S31),$S31&lt;0),"Check negative total",""))))))))))))))</f>
        <v/>
      </c>
    </row>
    <row r="32">
      <c r="A32" s="16" t="n"/>
      <c r="B32" s="17" t="n"/>
      <c r="C32" s="17" t="n"/>
      <c r="D32" s="17" t="n"/>
      <c r="E32" s="17" t="n"/>
      <c r="F32" s="17" t="n"/>
      <c r="G32" s="17" t="n"/>
      <c r="H32" s="18" t="n"/>
      <c r="I32" s="18" t="n"/>
      <c r="J32" s="19" t="n"/>
      <c r="K32" s="19" t="n"/>
      <c r="L32" s="22">
        <f>IF(COUNTA($A32:$K32)=0,"",IF(OR($A32="",$F32="",$H32="",$I32="",$J32=""),"",IF(NOT(ISNUMBER($J32)),"",IF($H32&lt;&gt;"Completed",0,IFERROR(IF(ISNUMBER(VLOOKUP($I32,Assumptions!$F$7:$G$9,2,FALSE)),$J32*VLOOKUP($I32,Assumptions!$F$7:$G$9,2,FALSE),""),"")))))</f>
        <v/>
      </c>
      <c r="M32" s="23">
        <f>IF($F32="","",IFERROR(VLOOKUP($F32,Assumptions!$A$7:$D$106,2,FALSE),""))</f>
        <v/>
      </c>
      <c r="N32" s="22">
        <f>IF($F32="","",IFERROR(VLOOKUP($F32,Assumptions!$A$7:$D$106,3,FALSE),""))</f>
        <v/>
      </c>
      <c r="O32" s="23">
        <f>IF($F32="","",IFERROR(VLOOKUP($F32,Assumptions!$A$7:$D$106,4,FALSE),""))</f>
        <v/>
      </c>
      <c r="P32" s="22">
        <f>IF(OR($L32="",$M32=""),"",IF(AND(ISNUMBER($L32),ISNUMBER($M32)),$L32*$M32,""))</f>
        <v/>
      </c>
      <c r="Q32" s="22">
        <f>IF(OR($L32="",$N32="",$A32="",$F32=""),"",IF(AND(ISNUMBER($L32),ISNUMBER($N32),ISNUMBER($A32)),MAX(0,SUMIFS($L$7:L32,$F$7:F32,$F32,$A$7:A32,"&gt;="&amp;DATE(YEAR($A32),MONTH($A32),1),$A$7:A32,"&lt;"&amp;DATE(YEAR($A32),MONTH($A32)+1,1))-$N32)-MAX(0,SUMIFS($L$7:L31,$F$7:F31,$F32,$A$7:A31,"&gt;="&amp;DATE(YEAR($A32),MONTH($A32),1),$A$7:A31,"&lt;"&amp;DATE(YEAR($A32),MONTH($A32)+1,1))-$N32),""))</f>
        <v/>
      </c>
      <c r="R32" s="22">
        <f>IF(OR($Q32="",$O32=""),"",IF(AND(ISNUMBER($Q32),ISNUMBER($O32)),$Q32*$O32,""))</f>
        <v/>
      </c>
      <c r="S32" s="22">
        <f>IF(OR($P32="",$R32=""),"",IF(AND(ISNUMBER($P32),ISNUMBER($R32)),$P32+$R32+IF(ISNUMBER($K32),$K32,0),""))</f>
        <v/>
      </c>
      <c r="T32" s="24">
        <f>IF(COUNTA($A32:$K32)=0,"",IF(OR($A32="",$B32="",$C32="",$D32="",$E32="",$F32="",$G32="",$H32="",$I32="",$J32=""),"Check missing required input",IF(NOT(ISNUMBER($A32)),"Check date",IF(OR(NOT(ISNUMBER($B$3)),NOT(ISNUMBER($D$3)),NOT(ISNUMBER($F$3)),NOT(ISNUMBER($H$3))),"Check worksheet limits",IF(OR($A32&lt;$B$3,$A32&gt;$D$3),"Check date",IF(NOT(ISNUMBER($J32)),"Check service amount",IF($J32&lt;0,"Check negative amount",IF($J32&gt;$F$3,"Check service amount",IF(AND($K32&lt;&gt;"",NOT(ISNUMBER($K32))),"Check adjustment number",IF(ABS(IF(ISNUMBER($K32),$K32,0))&gt;$H$3,"Check adjustment",IF(IFERROR(VLOOKUP($F32,Assumptions!$A$7:$D$106,1,FALSE),"")="","Check technician setup",IF(OR(NOT(ISNUMBER($M32)),NOT(ISNUMBER($N32)),NOT(ISNUMBER($O32))),"Check rate setup",IF(NOT(ISNUMBER(IFERROR(VLOOKUP($I32,Assumptions!$F$7:$G$9,2,FALSE),""))),"Check responsibility setup",IF(AND(ISNUMBER($S32),$S32&lt;0),"Check negative total",""))))))))))))))</f>
        <v/>
      </c>
    </row>
    <row r="33">
      <c r="A33" s="16" t="n"/>
      <c r="B33" s="17" t="n"/>
      <c r="C33" s="17" t="n"/>
      <c r="D33" s="17" t="n"/>
      <c r="E33" s="17" t="n"/>
      <c r="F33" s="17" t="n"/>
      <c r="G33" s="17" t="n"/>
      <c r="H33" s="18" t="n"/>
      <c r="I33" s="18" t="n"/>
      <c r="J33" s="19" t="n"/>
      <c r="K33" s="19" t="n"/>
      <c r="L33" s="20">
        <f>IF(COUNTA($A33:$K33)=0,"",IF(OR($A33="",$F33="",$H33="",$I33="",$J33=""),"",IF(NOT(ISNUMBER($J33)),"",IF($H33&lt;&gt;"Completed",0,IFERROR(IF(ISNUMBER(VLOOKUP($I33,Assumptions!$F$7:$G$9,2,FALSE)),$J33*VLOOKUP($I33,Assumptions!$F$7:$G$9,2,FALSE),""),"")))))</f>
        <v/>
      </c>
      <c r="M33" s="21">
        <f>IF($F33="","",IFERROR(VLOOKUP($F33,Assumptions!$A$7:$D$106,2,FALSE),""))</f>
        <v/>
      </c>
      <c r="N33" s="20">
        <f>IF($F33="","",IFERROR(VLOOKUP($F33,Assumptions!$A$7:$D$106,3,FALSE),""))</f>
        <v/>
      </c>
      <c r="O33" s="21">
        <f>IF($F33="","",IFERROR(VLOOKUP($F33,Assumptions!$A$7:$D$106,4,FALSE),""))</f>
        <v/>
      </c>
      <c r="P33" s="20">
        <f>IF(OR($L33="",$M33=""),"",IF(AND(ISNUMBER($L33),ISNUMBER($M33)),$L33*$M33,""))</f>
        <v/>
      </c>
      <c r="Q33" s="20">
        <f>IF(OR($L33="",$N33="",$A33="",$F33=""),"",IF(AND(ISNUMBER($L33),ISNUMBER($N33),ISNUMBER($A33)),MAX(0,SUMIFS($L$7:L33,$F$7:F33,$F33,$A$7:A33,"&gt;="&amp;DATE(YEAR($A33),MONTH($A33),1),$A$7:A33,"&lt;"&amp;DATE(YEAR($A33),MONTH($A33)+1,1))-$N33)-MAX(0,SUMIFS($L$7:L32,$F$7:F32,$F33,$A$7:A32,"&gt;="&amp;DATE(YEAR($A33),MONTH($A33),1),$A$7:A32,"&lt;"&amp;DATE(YEAR($A33),MONTH($A33)+1,1))-$N33),""))</f>
        <v/>
      </c>
      <c r="R33" s="20">
        <f>IF(OR($Q33="",$O33=""),"",IF(AND(ISNUMBER($Q33),ISNUMBER($O33)),$Q33*$O33,""))</f>
        <v/>
      </c>
      <c r="S33" s="20">
        <f>IF(OR($P33="",$R33=""),"",IF(AND(ISNUMBER($P33),ISNUMBER($R33)),$P33+$R33+IF(ISNUMBER($K33),$K33,0),""))</f>
        <v/>
      </c>
      <c r="T33" s="15">
        <f>IF(COUNTA($A33:$K33)=0,"",IF(OR($A33="",$B33="",$C33="",$D33="",$E33="",$F33="",$G33="",$H33="",$I33="",$J33=""),"Check missing required input",IF(NOT(ISNUMBER($A33)),"Check date",IF(OR(NOT(ISNUMBER($B$3)),NOT(ISNUMBER($D$3)),NOT(ISNUMBER($F$3)),NOT(ISNUMBER($H$3))),"Check worksheet limits",IF(OR($A33&lt;$B$3,$A33&gt;$D$3),"Check date",IF(NOT(ISNUMBER($J33)),"Check service amount",IF($J33&lt;0,"Check negative amount",IF($J33&gt;$F$3,"Check service amount",IF(AND($K33&lt;&gt;"",NOT(ISNUMBER($K33))),"Check adjustment number",IF(ABS(IF(ISNUMBER($K33),$K33,0))&gt;$H$3,"Check adjustment",IF(IFERROR(VLOOKUP($F33,Assumptions!$A$7:$D$106,1,FALSE),"")="","Check technician setup",IF(OR(NOT(ISNUMBER($M33)),NOT(ISNUMBER($N33)),NOT(ISNUMBER($O33))),"Check rate setup",IF(NOT(ISNUMBER(IFERROR(VLOOKUP($I33,Assumptions!$F$7:$G$9,2,FALSE),""))),"Check responsibility setup",IF(AND(ISNUMBER($S33),$S33&lt;0),"Check negative total",""))))))))))))))</f>
        <v/>
      </c>
    </row>
    <row r="34">
      <c r="A34" s="16" t="n"/>
      <c r="B34" s="17" t="n"/>
      <c r="C34" s="17" t="n"/>
      <c r="D34" s="17" t="n"/>
      <c r="E34" s="17" t="n"/>
      <c r="F34" s="17" t="n"/>
      <c r="G34" s="17" t="n"/>
      <c r="H34" s="18" t="n"/>
      <c r="I34" s="18" t="n"/>
      <c r="J34" s="19" t="n"/>
      <c r="K34" s="19" t="n"/>
      <c r="L34" s="22">
        <f>IF(COUNTA($A34:$K34)=0,"",IF(OR($A34="",$F34="",$H34="",$I34="",$J34=""),"",IF(NOT(ISNUMBER($J34)),"",IF($H34&lt;&gt;"Completed",0,IFERROR(IF(ISNUMBER(VLOOKUP($I34,Assumptions!$F$7:$G$9,2,FALSE)),$J34*VLOOKUP($I34,Assumptions!$F$7:$G$9,2,FALSE),""),"")))))</f>
        <v/>
      </c>
      <c r="M34" s="23">
        <f>IF($F34="","",IFERROR(VLOOKUP($F34,Assumptions!$A$7:$D$106,2,FALSE),""))</f>
        <v/>
      </c>
      <c r="N34" s="22">
        <f>IF($F34="","",IFERROR(VLOOKUP($F34,Assumptions!$A$7:$D$106,3,FALSE),""))</f>
        <v/>
      </c>
      <c r="O34" s="23">
        <f>IF($F34="","",IFERROR(VLOOKUP($F34,Assumptions!$A$7:$D$106,4,FALSE),""))</f>
        <v/>
      </c>
      <c r="P34" s="22">
        <f>IF(OR($L34="",$M34=""),"",IF(AND(ISNUMBER($L34),ISNUMBER($M34)),$L34*$M34,""))</f>
        <v/>
      </c>
      <c r="Q34" s="22">
        <f>IF(OR($L34="",$N34="",$A34="",$F34=""),"",IF(AND(ISNUMBER($L34),ISNUMBER($N34),ISNUMBER($A34)),MAX(0,SUMIFS($L$7:L34,$F$7:F34,$F34,$A$7:A34,"&gt;="&amp;DATE(YEAR($A34),MONTH($A34),1),$A$7:A34,"&lt;"&amp;DATE(YEAR($A34),MONTH($A34)+1,1))-$N34)-MAX(0,SUMIFS($L$7:L33,$F$7:F33,$F34,$A$7:A33,"&gt;="&amp;DATE(YEAR($A34),MONTH($A34),1),$A$7:A33,"&lt;"&amp;DATE(YEAR($A34),MONTH($A34)+1,1))-$N34),""))</f>
        <v/>
      </c>
      <c r="R34" s="22">
        <f>IF(OR($Q34="",$O34=""),"",IF(AND(ISNUMBER($Q34),ISNUMBER($O34)),$Q34*$O34,""))</f>
        <v/>
      </c>
      <c r="S34" s="22">
        <f>IF(OR($P34="",$R34=""),"",IF(AND(ISNUMBER($P34),ISNUMBER($R34)),$P34+$R34+IF(ISNUMBER($K34),$K34,0),""))</f>
        <v/>
      </c>
      <c r="T34" s="24">
        <f>IF(COUNTA($A34:$K34)=0,"",IF(OR($A34="",$B34="",$C34="",$D34="",$E34="",$F34="",$G34="",$H34="",$I34="",$J34=""),"Check missing required input",IF(NOT(ISNUMBER($A34)),"Check date",IF(OR(NOT(ISNUMBER($B$3)),NOT(ISNUMBER($D$3)),NOT(ISNUMBER($F$3)),NOT(ISNUMBER($H$3))),"Check worksheet limits",IF(OR($A34&lt;$B$3,$A34&gt;$D$3),"Check date",IF(NOT(ISNUMBER($J34)),"Check service amount",IF($J34&lt;0,"Check negative amount",IF($J34&gt;$F$3,"Check service amount",IF(AND($K34&lt;&gt;"",NOT(ISNUMBER($K34))),"Check adjustment number",IF(ABS(IF(ISNUMBER($K34),$K34,0))&gt;$H$3,"Check adjustment",IF(IFERROR(VLOOKUP($F34,Assumptions!$A$7:$D$106,1,FALSE),"")="","Check technician setup",IF(OR(NOT(ISNUMBER($M34)),NOT(ISNUMBER($N34)),NOT(ISNUMBER($O34))),"Check rate setup",IF(NOT(ISNUMBER(IFERROR(VLOOKUP($I34,Assumptions!$F$7:$G$9,2,FALSE),""))),"Check responsibility setup",IF(AND(ISNUMBER($S34),$S34&lt;0),"Check negative total",""))))))))))))))</f>
        <v/>
      </c>
    </row>
    <row r="35">
      <c r="A35" s="16" t="n"/>
      <c r="B35" s="17" t="n"/>
      <c r="C35" s="17" t="n"/>
      <c r="D35" s="17" t="n"/>
      <c r="E35" s="17" t="n"/>
      <c r="F35" s="17" t="n"/>
      <c r="G35" s="17" t="n"/>
      <c r="H35" s="18" t="n"/>
      <c r="I35" s="18" t="n"/>
      <c r="J35" s="19" t="n"/>
      <c r="K35" s="19" t="n"/>
      <c r="L35" s="20">
        <f>IF(COUNTA($A35:$K35)=0,"",IF(OR($A35="",$F35="",$H35="",$I35="",$J35=""),"",IF(NOT(ISNUMBER($J35)),"",IF($H35&lt;&gt;"Completed",0,IFERROR(IF(ISNUMBER(VLOOKUP($I35,Assumptions!$F$7:$G$9,2,FALSE)),$J35*VLOOKUP($I35,Assumptions!$F$7:$G$9,2,FALSE),""),"")))))</f>
        <v/>
      </c>
      <c r="M35" s="21">
        <f>IF($F35="","",IFERROR(VLOOKUP($F35,Assumptions!$A$7:$D$106,2,FALSE),""))</f>
        <v/>
      </c>
      <c r="N35" s="20">
        <f>IF($F35="","",IFERROR(VLOOKUP($F35,Assumptions!$A$7:$D$106,3,FALSE),""))</f>
        <v/>
      </c>
      <c r="O35" s="21">
        <f>IF($F35="","",IFERROR(VLOOKUP($F35,Assumptions!$A$7:$D$106,4,FALSE),""))</f>
        <v/>
      </c>
      <c r="P35" s="20">
        <f>IF(OR($L35="",$M35=""),"",IF(AND(ISNUMBER($L35),ISNUMBER($M35)),$L35*$M35,""))</f>
        <v/>
      </c>
      <c r="Q35" s="20">
        <f>IF(OR($L35="",$N35="",$A35="",$F35=""),"",IF(AND(ISNUMBER($L35),ISNUMBER($N35),ISNUMBER($A35)),MAX(0,SUMIFS($L$7:L35,$F$7:F35,$F35,$A$7:A35,"&gt;="&amp;DATE(YEAR($A35),MONTH($A35),1),$A$7:A35,"&lt;"&amp;DATE(YEAR($A35),MONTH($A35)+1,1))-$N35)-MAX(0,SUMIFS($L$7:L34,$F$7:F34,$F35,$A$7:A34,"&gt;="&amp;DATE(YEAR($A35),MONTH($A35),1),$A$7:A34,"&lt;"&amp;DATE(YEAR($A35),MONTH($A35)+1,1))-$N35),""))</f>
        <v/>
      </c>
      <c r="R35" s="20">
        <f>IF(OR($Q35="",$O35=""),"",IF(AND(ISNUMBER($Q35),ISNUMBER($O35)),$Q35*$O35,""))</f>
        <v/>
      </c>
      <c r="S35" s="20">
        <f>IF(OR($P35="",$R35=""),"",IF(AND(ISNUMBER($P35),ISNUMBER($R35)),$P35+$R35+IF(ISNUMBER($K35),$K35,0),""))</f>
        <v/>
      </c>
      <c r="T35" s="15">
        <f>IF(COUNTA($A35:$K35)=0,"",IF(OR($A35="",$B35="",$C35="",$D35="",$E35="",$F35="",$G35="",$H35="",$I35="",$J35=""),"Check missing required input",IF(NOT(ISNUMBER($A35)),"Check date",IF(OR(NOT(ISNUMBER($B$3)),NOT(ISNUMBER($D$3)),NOT(ISNUMBER($F$3)),NOT(ISNUMBER($H$3))),"Check worksheet limits",IF(OR($A35&lt;$B$3,$A35&gt;$D$3),"Check date",IF(NOT(ISNUMBER($J35)),"Check service amount",IF($J35&lt;0,"Check negative amount",IF($J35&gt;$F$3,"Check service amount",IF(AND($K35&lt;&gt;"",NOT(ISNUMBER($K35))),"Check adjustment number",IF(ABS(IF(ISNUMBER($K35),$K35,0))&gt;$H$3,"Check adjustment",IF(IFERROR(VLOOKUP($F35,Assumptions!$A$7:$D$106,1,FALSE),"")="","Check technician setup",IF(OR(NOT(ISNUMBER($M35)),NOT(ISNUMBER($N35)),NOT(ISNUMBER($O35))),"Check rate setup",IF(NOT(ISNUMBER(IFERROR(VLOOKUP($I35,Assumptions!$F$7:$G$9,2,FALSE),""))),"Check responsibility setup",IF(AND(ISNUMBER($S35),$S35&lt;0),"Check negative total",""))))))))))))))</f>
        <v/>
      </c>
    </row>
    <row r="36">
      <c r="A36" s="16" t="n"/>
      <c r="B36" s="17" t="n"/>
      <c r="C36" s="17" t="n"/>
      <c r="D36" s="17" t="n"/>
      <c r="E36" s="17" t="n"/>
      <c r="F36" s="17" t="n"/>
      <c r="G36" s="17" t="n"/>
      <c r="H36" s="18" t="n"/>
      <c r="I36" s="18" t="n"/>
      <c r="J36" s="19" t="n"/>
      <c r="K36" s="19" t="n"/>
      <c r="L36" s="22">
        <f>IF(COUNTA($A36:$K36)=0,"",IF(OR($A36="",$F36="",$H36="",$I36="",$J36=""),"",IF(NOT(ISNUMBER($J36)),"",IF($H36&lt;&gt;"Completed",0,IFERROR(IF(ISNUMBER(VLOOKUP($I36,Assumptions!$F$7:$G$9,2,FALSE)),$J36*VLOOKUP($I36,Assumptions!$F$7:$G$9,2,FALSE),""),"")))))</f>
        <v/>
      </c>
      <c r="M36" s="23">
        <f>IF($F36="","",IFERROR(VLOOKUP($F36,Assumptions!$A$7:$D$106,2,FALSE),""))</f>
        <v/>
      </c>
      <c r="N36" s="22">
        <f>IF($F36="","",IFERROR(VLOOKUP($F36,Assumptions!$A$7:$D$106,3,FALSE),""))</f>
        <v/>
      </c>
      <c r="O36" s="23">
        <f>IF($F36="","",IFERROR(VLOOKUP($F36,Assumptions!$A$7:$D$106,4,FALSE),""))</f>
        <v/>
      </c>
      <c r="P36" s="22">
        <f>IF(OR($L36="",$M36=""),"",IF(AND(ISNUMBER($L36),ISNUMBER($M36)),$L36*$M36,""))</f>
        <v/>
      </c>
      <c r="Q36" s="22">
        <f>IF(OR($L36="",$N36="",$A36="",$F36=""),"",IF(AND(ISNUMBER($L36),ISNUMBER($N36),ISNUMBER($A36)),MAX(0,SUMIFS($L$7:L36,$F$7:F36,$F36,$A$7:A36,"&gt;="&amp;DATE(YEAR($A36),MONTH($A36),1),$A$7:A36,"&lt;"&amp;DATE(YEAR($A36),MONTH($A36)+1,1))-$N36)-MAX(0,SUMIFS($L$7:L35,$F$7:F35,$F36,$A$7:A35,"&gt;="&amp;DATE(YEAR($A36),MONTH($A36),1),$A$7:A35,"&lt;"&amp;DATE(YEAR($A36),MONTH($A36)+1,1))-$N36),""))</f>
        <v/>
      </c>
      <c r="R36" s="22">
        <f>IF(OR($Q36="",$O36=""),"",IF(AND(ISNUMBER($Q36),ISNUMBER($O36)),$Q36*$O36,""))</f>
        <v/>
      </c>
      <c r="S36" s="22">
        <f>IF(OR($P36="",$R36=""),"",IF(AND(ISNUMBER($P36),ISNUMBER($R36)),$P36+$R36+IF(ISNUMBER($K36),$K36,0),""))</f>
        <v/>
      </c>
      <c r="T36" s="24">
        <f>IF(COUNTA($A36:$K36)=0,"",IF(OR($A36="",$B36="",$C36="",$D36="",$E36="",$F36="",$G36="",$H36="",$I36="",$J36=""),"Check missing required input",IF(NOT(ISNUMBER($A36)),"Check date",IF(OR(NOT(ISNUMBER($B$3)),NOT(ISNUMBER($D$3)),NOT(ISNUMBER($F$3)),NOT(ISNUMBER($H$3))),"Check worksheet limits",IF(OR($A36&lt;$B$3,$A36&gt;$D$3),"Check date",IF(NOT(ISNUMBER($J36)),"Check service amount",IF($J36&lt;0,"Check negative amount",IF($J36&gt;$F$3,"Check service amount",IF(AND($K36&lt;&gt;"",NOT(ISNUMBER($K36))),"Check adjustment number",IF(ABS(IF(ISNUMBER($K36),$K36,0))&gt;$H$3,"Check adjustment",IF(IFERROR(VLOOKUP($F36,Assumptions!$A$7:$D$106,1,FALSE),"")="","Check technician setup",IF(OR(NOT(ISNUMBER($M36)),NOT(ISNUMBER($N36)),NOT(ISNUMBER($O36))),"Check rate setup",IF(NOT(ISNUMBER(IFERROR(VLOOKUP($I36,Assumptions!$F$7:$G$9,2,FALSE),""))),"Check responsibility setup",IF(AND(ISNUMBER($S36),$S36&lt;0),"Check negative total",""))))))))))))))</f>
        <v/>
      </c>
    </row>
    <row r="37">
      <c r="A37" s="16" t="n"/>
      <c r="B37" s="17" t="n"/>
      <c r="C37" s="17" t="n"/>
      <c r="D37" s="17" t="n"/>
      <c r="E37" s="17" t="n"/>
      <c r="F37" s="17" t="n"/>
      <c r="G37" s="17" t="n"/>
      <c r="H37" s="18" t="n"/>
      <c r="I37" s="18" t="n"/>
      <c r="J37" s="19" t="n"/>
      <c r="K37" s="19" t="n"/>
      <c r="L37" s="20">
        <f>IF(COUNTA($A37:$K37)=0,"",IF(OR($A37="",$F37="",$H37="",$I37="",$J37=""),"",IF(NOT(ISNUMBER($J37)),"",IF($H37&lt;&gt;"Completed",0,IFERROR(IF(ISNUMBER(VLOOKUP($I37,Assumptions!$F$7:$G$9,2,FALSE)),$J37*VLOOKUP($I37,Assumptions!$F$7:$G$9,2,FALSE),""),"")))))</f>
        <v/>
      </c>
      <c r="M37" s="21">
        <f>IF($F37="","",IFERROR(VLOOKUP($F37,Assumptions!$A$7:$D$106,2,FALSE),""))</f>
        <v/>
      </c>
      <c r="N37" s="20">
        <f>IF($F37="","",IFERROR(VLOOKUP($F37,Assumptions!$A$7:$D$106,3,FALSE),""))</f>
        <v/>
      </c>
      <c r="O37" s="21">
        <f>IF($F37="","",IFERROR(VLOOKUP($F37,Assumptions!$A$7:$D$106,4,FALSE),""))</f>
        <v/>
      </c>
      <c r="P37" s="20">
        <f>IF(OR($L37="",$M37=""),"",IF(AND(ISNUMBER($L37),ISNUMBER($M37)),$L37*$M37,""))</f>
        <v/>
      </c>
      <c r="Q37" s="20">
        <f>IF(OR($L37="",$N37="",$A37="",$F37=""),"",IF(AND(ISNUMBER($L37),ISNUMBER($N37),ISNUMBER($A37)),MAX(0,SUMIFS($L$7:L37,$F$7:F37,$F37,$A$7:A37,"&gt;="&amp;DATE(YEAR($A37),MONTH($A37),1),$A$7:A37,"&lt;"&amp;DATE(YEAR($A37),MONTH($A37)+1,1))-$N37)-MAX(0,SUMIFS($L$7:L36,$F$7:F36,$F37,$A$7:A36,"&gt;="&amp;DATE(YEAR($A37),MONTH($A37),1),$A$7:A36,"&lt;"&amp;DATE(YEAR($A37),MONTH($A37)+1,1))-$N37),""))</f>
        <v/>
      </c>
      <c r="R37" s="20">
        <f>IF(OR($Q37="",$O37=""),"",IF(AND(ISNUMBER($Q37),ISNUMBER($O37)),$Q37*$O37,""))</f>
        <v/>
      </c>
      <c r="S37" s="20">
        <f>IF(OR($P37="",$R37=""),"",IF(AND(ISNUMBER($P37),ISNUMBER($R37)),$P37+$R37+IF(ISNUMBER($K37),$K37,0),""))</f>
        <v/>
      </c>
      <c r="T37" s="15">
        <f>IF(COUNTA($A37:$K37)=0,"",IF(OR($A37="",$B37="",$C37="",$D37="",$E37="",$F37="",$G37="",$H37="",$I37="",$J37=""),"Check missing required input",IF(NOT(ISNUMBER($A37)),"Check date",IF(OR(NOT(ISNUMBER($B$3)),NOT(ISNUMBER($D$3)),NOT(ISNUMBER($F$3)),NOT(ISNUMBER($H$3))),"Check worksheet limits",IF(OR($A37&lt;$B$3,$A37&gt;$D$3),"Check date",IF(NOT(ISNUMBER($J37)),"Check service amount",IF($J37&lt;0,"Check negative amount",IF($J37&gt;$F$3,"Check service amount",IF(AND($K37&lt;&gt;"",NOT(ISNUMBER($K37))),"Check adjustment number",IF(ABS(IF(ISNUMBER($K37),$K37,0))&gt;$H$3,"Check adjustment",IF(IFERROR(VLOOKUP($F37,Assumptions!$A$7:$D$106,1,FALSE),"")="","Check technician setup",IF(OR(NOT(ISNUMBER($M37)),NOT(ISNUMBER($N37)),NOT(ISNUMBER($O37))),"Check rate setup",IF(NOT(ISNUMBER(IFERROR(VLOOKUP($I37,Assumptions!$F$7:$G$9,2,FALSE),""))),"Check responsibility setup",IF(AND(ISNUMBER($S37),$S37&lt;0),"Check negative total",""))))))))))))))</f>
        <v/>
      </c>
    </row>
    <row r="38">
      <c r="A38" s="16" t="n"/>
      <c r="B38" s="17" t="n"/>
      <c r="C38" s="17" t="n"/>
      <c r="D38" s="17" t="n"/>
      <c r="E38" s="17" t="n"/>
      <c r="F38" s="17" t="n"/>
      <c r="G38" s="17" t="n"/>
      <c r="H38" s="18" t="n"/>
      <c r="I38" s="18" t="n"/>
      <c r="J38" s="19" t="n"/>
      <c r="K38" s="19" t="n"/>
      <c r="L38" s="22">
        <f>IF(COUNTA($A38:$K38)=0,"",IF(OR($A38="",$F38="",$H38="",$I38="",$J38=""),"",IF(NOT(ISNUMBER($J38)),"",IF($H38&lt;&gt;"Completed",0,IFERROR(IF(ISNUMBER(VLOOKUP($I38,Assumptions!$F$7:$G$9,2,FALSE)),$J38*VLOOKUP($I38,Assumptions!$F$7:$G$9,2,FALSE),""),"")))))</f>
        <v/>
      </c>
      <c r="M38" s="23">
        <f>IF($F38="","",IFERROR(VLOOKUP($F38,Assumptions!$A$7:$D$106,2,FALSE),""))</f>
        <v/>
      </c>
      <c r="N38" s="22">
        <f>IF($F38="","",IFERROR(VLOOKUP($F38,Assumptions!$A$7:$D$106,3,FALSE),""))</f>
        <v/>
      </c>
      <c r="O38" s="23">
        <f>IF($F38="","",IFERROR(VLOOKUP($F38,Assumptions!$A$7:$D$106,4,FALSE),""))</f>
        <v/>
      </c>
      <c r="P38" s="22">
        <f>IF(OR($L38="",$M38=""),"",IF(AND(ISNUMBER($L38),ISNUMBER($M38)),$L38*$M38,""))</f>
        <v/>
      </c>
      <c r="Q38" s="22">
        <f>IF(OR($L38="",$N38="",$A38="",$F38=""),"",IF(AND(ISNUMBER($L38),ISNUMBER($N38),ISNUMBER($A38)),MAX(0,SUMIFS($L$7:L38,$F$7:F38,$F38,$A$7:A38,"&gt;="&amp;DATE(YEAR($A38),MONTH($A38),1),$A$7:A38,"&lt;"&amp;DATE(YEAR($A38),MONTH($A38)+1,1))-$N38)-MAX(0,SUMIFS($L$7:L37,$F$7:F37,$F38,$A$7:A37,"&gt;="&amp;DATE(YEAR($A38),MONTH($A38),1),$A$7:A37,"&lt;"&amp;DATE(YEAR($A38),MONTH($A38)+1,1))-$N38),""))</f>
        <v/>
      </c>
      <c r="R38" s="22">
        <f>IF(OR($Q38="",$O38=""),"",IF(AND(ISNUMBER($Q38),ISNUMBER($O38)),$Q38*$O38,""))</f>
        <v/>
      </c>
      <c r="S38" s="22">
        <f>IF(OR($P38="",$R38=""),"",IF(AND(ISNUMBER($P38),ISNUMBER($R38)),$P38+$R38+IF(ISNUMBER($K38),$K38,0),""))</f>
        <v/>
      </c>
      <c r="T38" s="24">
        <f>IF(COUNTA($A38:$K38)=0,"",IF(OR($A38="",$B38="",$C38="",$D38="",$E38="",$F38="",$G38="",$H38="",$I38="",$J38=""),"Check missing required input",IF(NOT(ISNUMBER($A38)),"Check date",IF(OR(NOT(ISNUMBER($B$3)),NOT(ISNUMBER($D$3)),NOT(ISNUMBER($F$3)),NOT(ISNUMBER($H$3))),"Check worksheet limits",IF(OR($A38&lt;$B$3,$A38&gt;$D$3),"Check date",IF(NOT(ISNUMBER($J38)),"Check service amount",IF($J38&lt;0,"Check negative amount",IF($J38&gt;$F$3,"Check service amount",IF(AND($K38&lt;&gt;"",NOT(ISNUMBER($K38))),"Check adjustment number",IF(ABS(IF(ISNUMBER($K38),$K38,0))&gt;$H$3,"Check adjustment",IF(IFERROR(VLOOKUP($F38,Assumptions!$A$7:$D$106,1,FALSE),"")="","Check technician setup",IF(OR(NOT(ISNUMBER($M38)),NOT(ISNUMBER($N38)),NOT(ISNUMBER($O38))),"Check rate setup",IF(NOT(ISNUMBER(IFERROR(VLOOKUP($I38,Assumptions!$F$7:$G$9,2,FALSE),""))),"Check responsibility setup",IF(AND(ISNUMBER($S38),$S38&lt;0),"Check negative total",""))))))))))))))</f>
        <v/>
      </c>
    </row>
    <row r="39">
      <c r="A39" s="16" t="n"/>
      <c r="B39" s="17" t="n"/>
      <c r="C39" s="17" t="n"/>
      <c r="D39" s="17" t="n"/>
      <c r="E39" s="17" t="n"/>
      <c r="F39" s="17" t="n"/>
      <c r="G39" s="17" t="n"/>
      <c r="H39" s="18" t="n"/>
      <c r="I39" s="18" t="n"/>
      <c r="J39" s="19" t="n"/>
      <c r="K39" s="19" t="n"/>
      <c r="L39" s="20">
        <f>IF(COUNTA($A39:$K39)=0,"",IF(OR($A39="",$F39="",$H39="",$I39="",$J39=""),"",IF(NOT(ISNUMBER($J39)),"",IF($H39&lt;&gt;"Completed",0,IFERROR(IF(ISNUMBER(VLOOKUP($I39,Assumptions!$F$7:$G$9,2,FALSE)),$J39*VLOOKUP($I39,Assumptions!$F$7:$G$9,2,FALSE),""),"")))))</f>
        <v/>
      </c>
      <c r="M39" s="21">
        <f>IF($F39="","",IFERROR(VLOOKUP($F39,Assumptions!$A$7:$D$106,2,FALSE),""))</f>
        <v/>
      </c>
      <c r="N39" s="20">
        <f>IF($F39="","",IFERROR(VLOOKUP($F39,Assumptions!$A$7:$D$106,3,FALSE),""))</f>
        <v/>
      </c>
      <c r="O39" s="21">
        <f>IF($F39="","",IFERROR(VLOOKUP($F39,Assumptions!$A$7:$D$106,4,FALSE),""))</f>
        <v/>
      </c>
      <c r="P39" s="20">
        <f>IF(OR($L39="",$M39=""),"",IF(AND(ISNUMBER($L39),ISNUMBER($M39)),$L39*$M39,""))</f>
        <v/>
      </c>
      <c r="Q39" s="20">
        <f>IF(OR($L39="",$N39="",$A39="",$F39=""),"",IF(AND(ISNUMBER($L39),ISNUMBER($N39),ISNUMBER($A39)),MAX(0,SUMIFS($L$7:L39,$F$7:F39,$F39,$A$7:A39,"&gt;="&amp;DATE(YEAR($A39),MONTH($A39),1),$A$7:A39,"&lt;"&amp;DATE(YEAR($A39),MONTH($A39)+1,1))-$N39)-MAX(0,SUMIFS($L$7:L38,$F$7:F38,$F39,$A$7:A38,"&gt;="&amp;DATE(YEAR($A39),MONTH($A39),1),$A$7:A38,"&lt;"&amp;DATE(YEAR($A39),MONTH($A39)+1,1))-$N39),""))</f>
        <v/>
      </c>
      <c r="R39" s="20">
        <f>IF(OR($Q39="",$O39=""),"",IF(AND(ISNUMBER($Q39),ISNUMBER($O39)),$Q39*$O39,""))</f>
        <v/>
      </c>
      <c r="S39" s="20">
        <f>IF(OR($P39="",$R39=""),"",IF(AND(ISNUMBER($P39),ISNUMBER($R39)),$P39+$R39+IF(ISNUMBER($K39),$K39,0),""))</f>
        <v/>
      </c>
      <c r="T39" s="15">
        <f>IF(COUNTA($A39:$K39)=0,"",IF(OR($A39="",$B39="",$C39="",$D39="",$E39="",$F39="",$G39="",$H39="",$I39="",$J39=""),"Check missing required input",IF(NOT(ISNUMBER($A39)),"Check date",IF(OR(NOT(ISNUMBER($B$3)),NOT(ISNUMBER($D$3)),NOT(ISNUMBER($F$3)),NOT(ISNUMBER($H$3))),"Check worksheet limits",IF(OR($A39&lt;$B$3,$A39&gt;$D$3),"Check date",IF(NOT(ISNUMBER($J39)),"Check service amount",IF($J39&lt;0,"Check negative amount",IF($J39&gt;$F$3,"Check service amount",IF(AND($K39&lt;&gt;"",NOT(ISNUMBER($K39))),"Check adjustment number",IF(ABS(IF(ISNUMBER($K39),$K39,0))&gt;$H$3,"Check adjustment",IF(IFERROR(VLOOKUP($F39,Assumptions!$A$7:$D$106,1,FALSE),"")="","Check technician setup",IF(OR(NOT(ISNUMBER($M39)),NOT(ISNUMBER($N39)),NOT(ISNUMBER($O39))),"Check rate setup",IF(NOT(ISNUMBER(IFERROR(VLOOKUP($I39,Assumptions!$F$7:$G$9,2,FALSE),""))),"Check responsibility setup",IF(AND(ISNUMBER($S39),$S39&lt;0),"Check negative total",""))))))))))))))</f>
        <v/>
      </c>
    </row>
    <row r="40">
      <c r="A40" s="16" t="n"/>
      <c r="B40" s="17" t="n"/>
      <c r="C40" s="17" t="n"/>
      <c r="D40" s="17" t="n"/>
      <c r="E40" s="17" t="n"/>
      <c r="F40" s="17" t="n"/>
      <c r="G40" s="17" t="n"/>
      <c r="H40" s="18" t="n"/>
      <c r="I40" s="18" t="n"/>
      <c r="J40" s="19" t="n"/>
      <c r="K40" s="19" t="n"/>
      <c r="L40" s="22">
        <f>IF(COUNTA($A40:$K40)=0,"",IF(OR($A40="",$F40="",$H40="",$I40="",$J40=""),"",IF(NOT(ISNUMBER($J40)),"",IF($H40&lt;&gt;"Completed",0,IFERROR(IF(ISNUMBER(VLOOKUP($I40,Assumptions!$F$7:$G$9,2,FALSE)),$J40*VLOOKUP($I40,Assumptions!$F$7:$G$9,2,FALSE),""),"")))))</f>
        <v/>
      </c>
      <c r="M40" s="23">
        <f>IF($F40="","",IFERROR(VLOOKUP($F40,Assumptions!$A$7:$D$106,2,FALSE),""))</f>
        <v/>
      </c>
      <c r="N40" s="22">
        <f>IF($F40="","",IFERROR(VLOOKUP($F40,Assumptions!$A$7:$D$106,3,FALSE),""))</f>
        <v/>
      </c>
      <c r="O40" s="23">
        <f>IF($F40="","",IFERROR(VLOOKUP($F40,Assumptions!$A$7:$D$106,4,FALSE),""))</f>
        <v/>
      </c>
      <c r="P40" s="22">
        <f>IF(OR($L40="",$M40=""),"",IF(AND(ISNUMBER($L40),ISNUMBER($M40)),$L40*$M40,""))</f>
        <v/>
      </c>
      <c r="Q40" s="22">
        <f>IF(OR($L40="",$N40="",$A40="",$F40=""),"",IF(AND(ISNUMBER($L40),ISNUMBER($N40),ISNUMBER($A40)),MAX(0,SUMIFS($L$7:L40,$F$7:F40,$F40,$A$7:A40,"&gt;="&amp;DATE(YEAR($A40),MONTH($A40),1),$A$7:A40,"&lt;"&amp;DATE(YEAR($A40),MONTH($A40)+1,1))-$N40)-MAX(0,SUMIFS($L$7:L39,$F$7:F39,$F40,$A$7:A39,"&gt;="&amp;DATE(YEAR($A40),MONTH($A40),1),$A$7:A39,"&lt;"&amp;DATE(YEAR($A40),MONTH($A40)+1,1))-$N40),""))</f>
        <v/>
      </c>
      <c r="R40" s="22">
        <f>IF(OR($Q40="",$O40=""),"",IF(AND(ISNUMBER($Q40),ISNUMBER($O40)),$Q40*$O40,""))</f>
        <v/>
      </c>
      <c r="S40" s="22">
        <f>IF(OR($P40="",$R40=""),"",IF(AND(ISNUMBER($P40),ISNUMBER($R40)),$P40+$R40+IF(ISNUMBER($K40),$K40,0),""))</f>
        <v/>
      </c>
      <c r="T40" s="24">
        <f>IF(COUNTA($A40:$K40)=0,"",IF(OR($A40="",$B40="",$C40="",$D40="",$E40="",$F40="",$G40="",$H40="",$I40="",$J40=""),"Check missing required input",IF(NOT(ISNUMBER($A40)),"Check date",IF(OR(NOT(ISNUMBER($B$3)),NOT(ISNUMBER($D$3)),NOT(ISNUMBER($F$3)),NOT(ISNUMBER($H$3))),"Check worksheet limits",IF(OR($A40&lt;$B$3,$A40&gt;$D$3),"Check date",IF(NOT(ISNUMBER($J40)),"Check service amount",IF($J40&lt;0,"Check negative amount",IF($J40&gt;$F$3,"Check service amount",IF(AND($K40&lt;&gt;"",NOT(ISNUMBER($K40))),"Check adjustment number",IF(ABS(IF(ISNUMBER($K40),$K40,0))&gt;$H$3,"Check adjustment",IF(IFERROR(VLOOKUP($F40,Assumptions!$A$7:$D$106,1,FALSE),"")="","Check technician setup",IF(OR(NOT(ISNUMBER($M40)),NOT(ISNUMBER($N40)),NOT(ISNUMBER($O40))),"Check rate setup",IF(NOT(ISNUMBER(IFERROR(VLOOKUP($I40,Assumptions!$F$7:$G$9,2,FALSE),""))),"Check responsibility setup",IF(AND(ISNUMBER($S40),$S40&lt;0),"Check negative total",""))))))))))))))</f>
        <v/>
      </c>
    </row>
    <row r="41">
      <c r="A41" s="16" t="n"/>
      <c r="B41" s="17" t="n"/>
      <c r="C41" s="17" t="n"/>
      <c r="D41" s="17" t="n"/>
      <c r="E41" s="17" t="n"/>
      <c r="F41" s="17" t="n"/>
      <c r="G41" s="17" t="n"/>
      <c r="H41" s="18" t="n"/>
      <c r="I41" s="18" t="n"/>
      <c r="J41" s="19" t="n"/>
      <c r="K41" s="19" t="n"/>
      <c r="L41" s="20">
        <f>IF(COUNTA($A41:$K41)=0,"",IF(OR($A41="",$F41="",$H41="",$I41="",$J41=""),"",IF(NOT(ISNUMBER($J41)),"",IF($H41&lt;&gt;"Completed",0,IFERROR(IF(ISNUMBER(VLOOKUP($I41,Assumptions!$F$7:$G$9,2,FALSE)),$J41*VLOOKUP($I41,Assumptions!$F$7:$G$9,2,FALSE),""),"")))))</f>
        <v/>
      </c>
      <c r="M41" s="21">
        <f>IF($F41="","",IFERROR(VLOOKUP($F41,Assumptions!$A$7:$D$106,2,FALSE),""))</f>
        <v/>
      </c>
      <c r="N41" s="20">
        <f>IF($F41="","",IFERROR(VLOOKUP($F41,Assumptions!$A$7:$D$106,3,FALSE),""))</f>
        <v/>
      </c>
      <c r="O41" s="21">
        <f>IF($F41="","",IFERROR(VLOOKUP($F41,Assumptions!$A$7:$D$106,4,FALSE),""))</f>
        <v/>
      </c>
      <c r="P41" s="20">
        <f>IF(OR($L41="",$M41=""),"",IF(AND(ISNUMBER($L41),ISNUMBER($M41)),$L41*$M41,""))</f>
        <v/>
      </c>
      <c r="Q41" s="20">
        <f>IF(OR($L41="",$N41="",$A41="",$F41=""),"",IF(AND(ISNUMBER($L41),ISNUMBER($N41),ISNUMBER($A41)),MAX(0,SUMIFS($L$7:L41,$F$7:F41,$F41,$A$7:A41,"&gt;="&amp;DATE(YEAR($A41),MONTH($A41),1),$A$7:A41,"&lt;"&amp;DATE(YEAR($A41),MONTH($A41)+1,1))-$N41)-MAX(0,SUMIFS($L$7:L40,$F$7:F40,$F41,$A$7:A40,"&gt;="&amp;DATE(YEAR($A41),MONTH($A41),1),$A$7:A40,"&lt;"&amp;DATE(YEAR($A41),MONTH($A41)+1,1))-$N41),""))</f>
        <v/>
      </c>
      <c r="R41" s="20">
        <f>IF(OR($Q41="",$O41=""),"",IF(AND(ISNUMBER($Q41),ISNUMBER($O41)),$Q41*$O41,""))</f>
        <v/>
      </c>
      <c r="S41" s="20">
        <f>IF(OR($P41="",$R41=""),"",IF(AND(ISNUMBER($P41),ISNUMBER($R41)),$P41+$R41+IF(ISNUMBER($K41),$K41,0),""))</f>
        <v/>
      </c>
      <c r="T41" s="15">
        <f>IF(COUNTA($A41:$K41)=0,"",IF(OR($A41="",$B41="",$C41="",$D41="",$E41="",$F41="",$G41="",$H41="",$I41="",$J41=""),"Check missing required input",IF(NOT(ISNUMBER($A41)),"Check date",IF(OR(NOT(ISNUMBER($B$3)),NOT(ISNUMBER($D$3)),NOT(ISNUMBER($F$3)),NOT(ISNUMBER($H$3))),"Check worksheet limits",IF(OR($A41&lt;$B$3,$A41&gt;$D$3),"Check date",IF(NOT(ISNUMBER($J41)),"Check service amount",IF($J41&lt;0,"Check negative amount",IF($J41&gt;$F$3,"Check service amount",IF(AND($K41&lt;&gt;"",NOT(ISNUMBER($K41))),"Check adjustment number",IF(ABS(IF(ISNUMBER($K41),$K41,0))&gt;$H$3,"Check adjustment",IF(IFERROR(VLOOKUP($F41,Assumptions!$A$7:$D$106,1,FALSE),"")="","Check technician setup",IF(OR(NOT(ISNUMBER($M41)),NOT(ISNUMBER($N41)),NOT(ISNUMBER($O41))),"Check rate setup",IF(NOT(ISNUMBER(IFERROR(VLOOKUP($I41,Assumptions!$F$7:$G$9,2,FALSE),""))),"Check responsibility setup",IF(AND(ISNUMBER($S41),$S41&lt;0),"Check negative total",""))))))))))))))</f>
        <v/>
      </c>
    </row>
    <row r="42">
      <c r="A42" s="16" t="n"/>
      <c r="B42" s="17" t="n"/>
      <c r="C42" s="17" t="n"/>
      <c r="D42" s="17" t="n"/>
      <c r="E42" s="17" t="n"/>
      <c r="F42" s="17" t="n"/>
      <c r="G42" s="17" t="n"/>
      <c r="H42" s="18" t="n"/>
      <c r="I42" s="18" t="n"/>
      <c r="J42" s="19" t="n"/>
      <c r="K42" s="19" t="n"/>
      <c r="L42" s="22">
        <f>IF(COUNTA($A42:$K42)=0,"",IF(OR($A42="",$F42="",$H42="",$I42="",$J42=""),"",IF(NOT(ISNUMBER($J42)),"",IF($H42&lt;&gt;"Completed",0,IFERROR(IF(ISNUMBER(VLOOKUP($I42,Assumptions!$F$7:$G$9,2,FALSE)),$J42*VLOOKUP($I42,Assumptions!$F$7:$G$9,2,FALSE),""),"")))))</f>
        <v/>
      </c>
      <c r="M42" s="23">
        <f>IF($F42="","",IFERROR(VLOOKUP($F42,Assumptions!$A$7:$D$106,2,FALSE),""))</f>
        <v/>
      </c>
      <c r="N42" s="22">
        <f>IF($F42="","",IFERROR(VLOOKUP($F42,Assumptions!$A$7:$D$106,3,FALSE),""))</f>
        <v/>
      </c>
      <c r="O42" s="23">
        <f>IF($F42="","",IFERROR(VLOOKUP($F42,Assumptions!$A$7:$D$106,4,FALSE),""))</f>
        <v/>
      </c>
      <c r="P42" s="22">
        <f>IF(OR($L42="",$M42=""),"",IF(AND(ISNUMBER($L42),ISNUMBER($M42)),$L42*$M42,""))</f>
        <v/>
      </c>
      <c r="Q42" s="22">
        <f>IF(OR($L42="",$N42="",$A42="",$F42=""),"",IF(AND(ISNUMBER($L42),ISNUMBER($N42),ISNUMBER($A42)),MAX(0,SUMIFS($L$7:L42,$F$7:F42,$F42,$A$7:A42,"&gt;="&amp;DATE(YEAR($A42),MONTH($A42),1),$A$7:A42,"&lt;"&amp;DATE(YEAR($A42),MONTH($A42)+1,1))-$N42)-MAX(0,SUMIFS($L$7:L41,$F$7:F41,$F42,$A$7:A41,"&gt;="&amp;DATE(YEAR($A42),MONTH($A42),1),$A$7:A41,"&lt;"&amp;DATE(YEAR($A42),MONTH($A42)+1,1))-$N42),""))</f>
        <v/>
      </c>
      <c r="R42" s="22">
        <f>IF(OR($Q42="",$O42=""),"",IF(AND(ISNUMBER($Q42),ISNUMBER($O42)),$Q42*$O42,""))</f>
        <v/>
      </c>
      <c r="S42" s="22">
        <f>IF(OR($P42="",$R42=""),"",IF(AND(ISNUMBER($P42),ISNUMBER($R42)),$P42+$R42+IF(ISNUMBER($K42),$K42,0),""))</f>
        <v/>
      </c>
      <c r="T42" s="24">
        <f>IF(COUNTA($A42:$K42)=0,"",IF(OR($A42="",$B42="",$C42="",$D42="",$E42="",$F42="",$G42="",$H42="",$I42="",$J42=""),"Check missing required input",IF(NOT(ISNUMBER($A42)),"Check date",IF(OR(NOT(ISNUMBER($B$3)),NOT(ISNUMBER($D$3)),NOT(ISNUMBER($F$3)),NOT(ISNUMBER($H$3))),"Check worksheet limits",IF(OR($A42&lt;$B$3,$A42&gt;$D$3),"Check date",IF(NOT(ISNUMBER($J42)),"Check service amount",IF($J42&lt;0,"Check negative amount",IF($J42&gt;$F$3,"Check service amount",IF(AND($K42&lt;&gt;"",NOT(ISNUMBER($K42))),"Check adjustment number",IF(ABS(IF(ISNUMBER($K42),$K42,0))&gt;$H$3,"Check adjustment",IF(IFERROR(VLOOKUP($F42,Assumptions!$A$7:$D$106,1,FALSE),"")="","Check technician setup",IF(OR(NOT(ISNUMBER($M42)),NOT(ISNUMBER($N42)),NOT(ISNUMBER($O42))),"Check rate setup",IF(NOT(ISNUMBER(IFERROR(VLOOKUP($I42,Assumptions!$F$7:$G$9,2,FALSE),""))),"Check responsibility setup",IF(AND(ISNUMBER($S42),$S42&lt;0),"Check negative total",""))))))))))))))</f>
        <v/>
      </c>
    </row>
    <row r="43">
      <c r="A43" s="16" t="n"/>
      <c r="B43" s="17" t="n"/>
      <c r="C43" s="17" t="n"/>
      <c r="D43" s="17" t="n"/>
      <c r="E43" s="17" t="n"/>
      <c r="F43" s="17" t="n"/>
      <c r="G43" s="17" t="n"/>
      <c r="H43" s="18" t="n"/>
      <c r="I43" s="18" t="n"/>
      <c r="J43" s="19" t="n"/>
      <c r="K43" s="19" t="n"/>
      <c r="L43" s="20">
        <f>IF(COUNTA($A43:$K43)=0,"",IF(OR($A43="",$F43="",$H43="",$I43="",$J43=""),"",IF(NOT(ISNUMBER($J43)),"",IF($H43&lt;&gt;"Completed",0,IFERROR(IF(ISNUMBER(VLOOKUP($I43,Assumptions!$F$7:$G$9,2,FALSE)),$J43*VLOOKUP($I43,Assumptions!$F$7:$G$9,2,FALSE),""),"")))))</f>
        <v/>
      </c>
      <c r="M43" s="21">
        <f>IF($F43="","",IFERROR(VLOOKUP($F43,Assumptions!$A$7:$D$106,2,FALSE),""))</f>
        <v/>
      </c>
      <c r="N43" s="20">
        <f>IF($F43="","",IFERROR(VLOOKUP($F43,Assumptions!$A$7:$D$106,3,FALSE),""))</f>
        <v/>
      </c>
      <c r="O43" s="21">
        <f>IF($F43="","",IFERROR(VLOOKUP($F43,Assumptions!$A$7:$D$106,4,FALSE),""))</f>
        <v/>
      </c>
      <c r="P43" s="20">
        <f>IF(OR($L43="",$M43=""),"",IF(AND(ISNUMBER($L43),ISNUMBER($M43)),$L43*$M43,""))</f>
        <v/>
      </c>
      <c r="Q43" s="20">
        <f>IF(OR($L43="",$N43="",$A43="",$F43=""),"",IF(AND(ISNUMBER($L43),ISNUMBER($N43),ISNUMBER($A43)),MAX(0,SUMIFS($L$7:L43,$F$7:F43,$F43,$A$7:A43,"&gt;="&amp;DATE(YEAR($A43),MONTH($A43),1),$A$7:A43,"&lt;"&amp;DATE(YEAR($A43),MONTH($A43)+1,1))-$N43)-MAX(0,SUMIFS($L$7:L42,$F$7:F42,$F43,$A$7:A42,"&gt;="&amp;DATE(YEAR($A43),MONTH($A43),1),$A$7:A42,"&lt;"&amp;DATE(YEAR($A43),MONTH($A43)+1,1))-$N43),""))</f>
        <v/>
      </c>
      <c r="R43" s="20">
        <f>IF(OR($Q43="",$O43=""),"",IF(AND(ISNUMBER($Q43),ISNUMBER($O43)),$Q43*$O43,""))</f>
        <v/>
      </c>
      <c r="S43" s="20">
        <f>IF(OR($P43="",$R43=""),"",IF(AND(ISNUMBER($P43),ISNUMBER($R43)),$P43+$R43+IF(ISNUMBER($K43),$K43,0),""))</f>
        <v/>
      </c>
      <c r="T43" s="15">
        <f>IF(COUNTA($A43:$K43)=0,"",IF(OR($A43="",$B43="",$C43="",$D43="",$E43="",$F43="",$G43="",$H43="",$I43="",$J43=""),"Check missing required input",IF(NOT(ISNUMBER($A43)),"Check date",IF(OR(NOT(ISNUMBER($B$3)),NOT(ISNUMBER($D$3)),NOT(ISNUMBER($F$3)),NOT(ISNUMBER($H$3))),"Check worksheet limits",IF(OR($A43&lt;$B$3,$A43&gt;$D$3),"Check date",IF(NOT(ISNUMBER($J43)),"Check service amount",IF($J43&lt;0,"Check negative amount",IF($J43&gt;$F$3,"Check service amount",IF(AND($K43&lt;&gt;"",NOT(ISNUMBER($K43))),"Check adjustment number",IF(ABS(IF(ISNUMBER($K43),$K43,0))&gt;$H$3,"Check adjustment",IF(IFERROR(VLOOKUP($F43,Assumptions!$A$7:$D$106,1,FALSE),"")="","Check technician setup",IF(OR(NOT(ISNUMBER($M43)),NOT(ISNUMBER($N43)),NOT(ISNUMBER($O43))),"Check rate setup",IF(NOT(ISNUMBER(IFERROR(VLOOKUP($I43,Assumptions!$F$7:$G$9,2,FALSE),""))),"Check responsibility setup",IF(AND(ISNUMBER($S43),$S43&lt;0),"Check negative total",""))))))))))))))</f>
        <v/>
      </c>
    </row>
    <row r="44">
      <c r="A44" s="16" t="n"/>
      <c r="B44" s="17" t="n"/>
      <c r="C44" s="17" t="n"/>
      <c r="D44" s="17" t="n"/>
      <c r="E44" s="17" t="n"/>
      <c r="F44" s="17" t="n"/>
      <c r="G44" s="17" t="n"/>
      <c r="H44" s="18" t="n"/>
      <c r="I44" s="18" t="n"/>
      <c r="J44" s="19" t="n"/>
      <c r="K44" s="19" t="n"/>
      <c r="L44" s="22">
        <f>IF(COUNTA($A44:$K44)=0,"",IF(OR($A44="",$F44="",$H44="",$I44="",$J44=""),"",IF(NOT(ISNUMBER($J44)),"",IF($H44&lt;&gt;"Completed",0,IFERROR(IF(ISNUMBER(VLOOKUP($I44,Assumptions!$F$7:$G$9,2,FALSE)),$J44*VLOOKUP($I44,Assumptions!$F$7:$G$9,2,FALSE),""),"")))))</f>
        <v/>
      </c>
      <c r="M44" s="23">
        <f>IF($F44="","",IFERROR(VLOOKUP($F44,Assumptions!$A$7:$D$106,2,FALSE),""))</f>
        <v/>
      </c>
      <c r="N44" s="22">
        <f>IF($F44="","",IFERROR(VLOOKUP($F44,Assumptions!$A$7:$D$106,3,FALSE),""))</f>
        <v/>
      </c>
      <c r="O44" s="23">
        <f>IF($F44="","",IFERROR(VLOOKUP($F44,Assumptions!$A$7:$D$106,4,FALSE),""))</f>
        <v/>
      </c>
      <c r="P44" s="22">
        <f>IF(OR($L44="",$M44=""),"",IF(AND(ISNUMBER($L44),ISNUMBER($M44)),$L44*$M44,""))</f>
        <v/>
      </c>
      <c r="Q44" s="22">
        <f>IF(OR($L44="",$N44="",$A44="",$F44=""),"",IF(AND(ISNUMBER($L44),ISNUMBER($N44),ISNUMBER($A44)),MAX(0,SUMIFS($L$7:L44,$F$7:F44,$F44,$A$7:A44,"&gt;="&amp;DATE(YEAR($A44),MONTH($A44),1),$A$7:A44,"&lt;"&amp;DATE(YEAR($A44),MONTH($A44)+1,1))-$N44)-MAX(0,SUMIFS($L$7:L43,$F$7:F43,$F44,$A$7:A43,"&gt;="&amp;DATE(YEAR($A44),MONTH($A44),1),$A$7:A43,"&lt;"&amp;DATE(YEAR($A44),MONTH($A44)+1,1))-$N44),""))</f>
        <v/>
      </c>
      <c r="R44" s="22">
        <f>IF(OR($Q44="",$O44=""),"",IF(AND(ISNUMBER($Q44),ISNUMBER($O44)),$Q44*$O44,""))</f>
        <v/>
      </c>
      <c r="S44" s="22">
        <f>IF(OR($P44="",$R44=""),"",IF(AND(ISNUMBER($P44),ISNUMBER($R44)),$P44+$R44+IF(ISNUMBER($K44),$K44,0),""))</f>
        <v/>
      </c>
      <c r="T44" s="24">
        <f>IF(COUNTA($A44:$K44)=0,"",IF(OR($A44="",$B44="",$C44="",$D44="",$E44="",$F44="",$G44="",$H44="",$I44="",$J44=""),"Check missing required input",IF(NOT(ISNUMBER($A44)),"Check date",IF(OR(NOT(ISNUMBER($B$3)),NOT(ISNUMBER($D$3)),NOT(ISNUMBER($F$3)),NOT(ISNUMBER($H$3))),"Check worksheet limits",IF(OR($A44&lt;$B$3,$A44&gt;$D$3),"Check date",IF(NOT(ISNUMBER($J44)),"Check service amount",IF($J44&lt;0,"Check negative amount",IF($J44&gt;$F$3,"Check service amount",IF(AND($K44&lt;&gt;"",NOT(ISNUMBER($K44))),"Check adjustment number",IF(ABS(IF(ISNUMBER($K44),$K44,0))&gt;$H$3,"Check adjustment",IF(IFERROR(VLOOKUP($F44,Assumptions!$A$7:$D$106,1,FALSE),"")="","Check technician setup",IF(OR(NOT(ISNUMBER($M44)),NOT(ISNUMBER($N44)),NOT(ISNUMBER($O44))),"Check rate setup",IF(NOT(ISNUMBER(IFERROR(VLOOKUP($I44,Assumptions!$F$7:$G$9,2,FALSE),""))),"Check responsibility setup",IF(AND(ISNUMBER($S44),$S44&lt;0),"Check negative total",""))))))))))))))</f>
        <v/>
      </c>
    </row>
    <row r="45">
      <c r="A45" s="16" t="n"/>
      <c r="B45" s="17" t="n"/>
      <c r="C45" s="17" t="n"/>
      <c r="D45" s="17" t="n"/>
      <c r="E45" s="17" t="n"/>
      <c r="F45" s="17" t="n"/>
      <c r="G45" s="17" t="n"/>
      <c r="H45" s="18" t="n"/>
      <c r="I45" s="18" t="n"/>
      <c r="J45" s="19" t="n"/>
      <c r="K45" s="19" t="n"/>
      <c r="L45" s="20">
        <f>IF(COUNTA($A45:$K45)=0,"",IF(OR($A45="",$F45="",$H45="",$I45="",$J45=""),"",IF(NOT(ISNUMBER($J45)),"",IF($H45&lt;&gt;"Completed",0,IFERROR(IF(ISNUMBER(VLOOKUP($I45,Assumptions!$F$7:$G$9,2,FALSE)),$J45*VLOOKUP($I45,Assumptions!$F$7:$G$9,2,FALSE),""),"")))))</f>
        <v/>
      </c>
      <c r="M45" s="21">
        <f>IF($F45="","",IFERROR(VLOOKUP($F45,Assumptions!$A$7:$D$106,2,FALSE),""))</f>
        <v/>
      </c>
      <c r="N45" s="20">
        <f>IF($F45="","",IFERROR(VLOOKUP($F45,Assumptions!$A$7:$D$106,3,FALSE),""))</f>
        <v/>
      </c>
      <c r="O45" s="21">
        <f>IF($F45="","",IFERROR(VLOOKUP($F45,Assumptions!$A$7:$D$106,4,FALSE),""))</f>
        <v/>
      </c>
      <c r="P45" s="20">
        <f>IF(OR($L45="",$M45=""),"",IF(AND(ISNUMBER($L45),ISNUMBER($M45)),$L45*$M45,""))</f>
        <v/>
      </c>
      <c r="Q45" s="20">
        <f>IF(OR($L45="",$N45="",$A45="",$F45=""),"",IF(AND(ISNUMBER($L45),ISNUMBER($N45),ISNUMBER($A45)),MAX(0,SUMIFS($L$7:L45,$F$7:F45,$F45,$A$7:A45,"&gt;="&amp;DATE(YEAR($A45),MONTH($A45),1),$A$7:A45,"&lt;"&amp;DATE(YEAR($A45),MONTH($A45)+1,1))-$N45)-MAX(0,SUMIFS($L$7:L44,$F$7:F44,$F45,$A$7:A44,"&gt;="&amp;DATE(YEAR($A45),MONTH($A45),1),$A$7:A44,"&lt;"&amp;DATE(YEAR($A45),MONTH($A45)+1,1))-$N45),""))</f>
        <v/>
      </c>
      <c r="R45" s="20">
        <f>IF(OR($Q45="",$O45=""),"",IF(AND(ISNUMBER($Q45),ISNUMBER($O45)),$Q45*$O45,""))</f>
        <v/>
      </c>
      <c r="S45" s="20">
        <f>IF(OR($P45="",$R45=""),"",IF(AND(ISNUMBER($P45),ISNUMBER($R45)),$P45+$R45+IF(ISNUMBER($K45),$K45,0),""))</f>
        <v/>
      </c>
      <c r="T45" s="15">
        <f>IF(COUNTA($A45:$K45)=0,"",IF(OR($A45="",$B45="",$C45="",$D45="",$E45="",$F45="",$G45="",$H45="",$I45="",$J45=""),"Check missing required input",IF(NOT(ISNUMBER($A45)),"Check date",IF(OR(NOT(ISNUMBER($B$3)),NOT(ISNUMBER($D$3)),NOT(ISNUMBER($F$3)),NOT(ISNUMBER($H$3))),"Check worksheet limits",IF(OR($A45&lt;$B$3,$A45&gt;$D$3),"Check date",IF(NOT(ISNUMBER($J45)),"Check service amount",IF($J45&lt;0,"Check negative amount",IF($J45&gt;$F$3,"Check service amount",IF(AND($K45&lt;&gt;"",NOT(ISNUMBER($K45))),"Check adjustment number",IF(ABS(IF(ISNUMBER($K45),$K45,0))&gt;$H$3,"Check adjustment",IF(IFERROR(VLOOKUP($F45,Assumptions!$A$7:$D$106,1,FALSE),"")="","Check technician setup",IF(OR(NOT(ISNUMBER($M45)),NOT(ISNUMBER($N45)),NOT(ISNUMBER($O45))),"Check rate setup",IF(NOT(ISNUMBER(IFERROR(VLOOKUP($I45,Assumptions!$F$7:$G$9,2,FALSE),""))),"Check responsibility setup",IF(AND(ISNUMBER($S45),$S45&lt;0),"Check negative total",""))))))))))))))</f>
        <v/>
      </c>
    </row>
    <row r="46">
      <c r="A46" s="16" t="n"/>
      <c r="B46" s="17" t="n"/>
      <c r="C46" s="17" t="n"/>
      <c r="D46" s="17" t="n"/>
      <c r="E46" s="17" t="n"/>
      <c r="F46" s="17" t="n"/>
      <c r="G46" s="17" t="n"/>
      <c r="H46" s="18" t="n"/>
      <c r="I46" s="18" t="n"/>
      <c r="J46" s="19" t="n"/>
      <c r="K46" s="19" t="n"/>
      <c r="L46" s="22">
        <f>IF(COUNTA($A46:$K46)=0,"",IF(OR($A46="",$F46="",$H46="",$I46="",$J46=""),"",IF(NOT(ISNUMBER($J46)),"",IF($H46&lt;&gt;"Completed",0,IFERROR(IF(ISNUMBER(VLOOKUP($I46,Assumptions!$F$7:$G$9,2,FALSE)),$J46*VLOOKUP($I46,Assumptions!$F$7:$G$9,2,FALSE),""),"")))))</f>
        <v/>
      </c>
      <c r="M46" s="23">
        <f>IF($F46="","",IFERROR(VLOOKUP($F46,Assumptions!$A$7:$D$106,2,FALSE),""))</f>
        <v/>
      </c>
      <c r="N46" s="22">
        <f>IF($F46="","",IFERROR(VLOOKUP($F46,Assumptions!$A$7:$D$106,3,FALSE),""))</f>
        <v/>
      </c>
      <c r="O46" s="23">
        <f>IF($F46="","",IFERROR(VLOOKUP($F46,Assumptions!$A$7:$D$106,4,FALSE),""))</f>
        <v/>
      </c>
      <c r="P46" s="22">
        <f>IF(OR($L46="",$M46=""),"",IF(AND(ISNUMBER($L46),ISNUMBER($M46)),$L46*$M46,""))</f>
        <v/>
      </c>
      <c r="Q46" s="22">
        <f>IF(OR($L46="",$N46="",$A46="",$F46=""),"",IF(AND(ISNUMBER($L46),ISNUMBER($N46),ISNUMBER($A46)),MAX(0,SUMIFS($L$7:L46,$F$7:F46,$F46,$A$7:A46,"&gt;="&amp;DATE(YEAR($A46),MONTH($A46),1),$A$7:A46,"&lt;"&amp;DATE(YEAR($A46),MONTH($A46)+1,1))-$N46)-MAX(0,SUMIFS($L$7:L45,$F$7:F45,$F46,$A$7:A45,"&gt;="&amp;DATE(YEAR($A46),MONTH($A46),1),$A$7:A45,"&lt;"&amp;DATE(YEAR($A46),MONTH($A46)+1,1))-$N46),""))</f>
        <v/>
      </c>
      <c r="R46" s="22">
        <f>IF(OR($Q46="",$O46=""),"",IF(AND(ISNUMBER($Q46),ISNUMBER($O46)),$Q46*$O46,""))</f>
        <v/>
      </c>
      <c r="S46" s="22">
        <f>IF(OR($P46="",$R46=""),"",IF(AND(ISNUMBER($P46),ISNUMBER($R46)),$P46+$R46+IF(ISNUMBER($K46),$K46,0),""))</f>
        <v/>
      </c>
      <c r="T46" s="24">
        <f>IF(COUNTA($A46:$K46)=0,"",IF(OR($A46="",$B46="",$C46="",$D46="",$E46="",$F46="",$G46="",$H46="",$I46="",$J46=""),"Check missing required input",IF(NOT(ISNUMBER($A46)),"Check date",IF(OR(NOT(ISNUMBER($B$3)),NOT(ISNUMBER($D$3)),NOT(ISNUMBER($F$3)),NOT(ISNUMBER($H$3))),"Check worksheet limits",IF(OR($A46&lt;$B$3,$A46&gt;$D$3),"Check date",IF(NOT(ISNUMBER($J46)),"Check service amount",IF($J46&lt;0,"Check negative amount",IF($J46&gt;$F$3,"Check service amount",IF(AND($K46&lt;&gt;"",NOT(ISNUMBER($K46))),"Check adjustment number",IF(ABS(IF(ISNUMBER($K46),$K46,0))&gt;$H$3,"Check adjustment",IF(IFERROR(VLOOKUP($F46,Assumptions!$A$7:$D$106,1,FALSE),"")="","Check technician setup",IF(OR(NOT(ISNUMBER($M46)),NOT(ISNUMBER($N46)),NOT(ISNUMBER($O46))),"Check rate setup",IF(NOT(ISNUMBER(IFERROR(VLOOKUP($I46,Assumptions!$F$7:$G$9,2,FALSE),""))),"Check responsibility setup",IF(AND(ISNUMBER($S46),$S46&lt;0),"Check negative total",""))))))))))))))</f>
        <v/>
      </c>
    </row>
    <row r="47">
      <c r="A47" s="16" t="n"/>
      <c r="B47" s="17" t="n"/>
      <c r="C47" s="17" t="n"/>
      <c r="D47" s="17" t="n"/>
      <c r="E47" s="17" t="n"/>
      <c r="F47" s="17" t="n"/>
      <c r="G47" s="17" t="n"/>
      <c r="H47" s="18" t="n"/>
      <c r="I47" s="18" t="n"/>
      <c r="J47" s="19" t="n"/>
      <c r="K47" s="19" t="n"/>
      <c r="L47" s="20">
        <f>IF(COUNTA($A47:$K47)=0,"",IF(OR($A47="",$F47="",$H47="",$I47="",$J47=""),"",IF(NOT(ISNUMBER($J47)),"",IF($H47&lt;&gt;"Completed",0,IFERROR(IF(ISNUMBER(VLOOKUP($I47,Assumptions!$F$7:$G$9,2,FALSE)),$J47*VLOOKUP($I47,Assumptions!$F$7:$G$9,2,FALSE),""),"")))))</f>
        <v/>
      </c>
      <c r="M47" s="21">
        <f>IF($F47="","",IFERROR(VLOOKUP($F47,Assumptions!$A$7:$D$106,2,FALSE),""))</f>
        <v/>
      </c>
      <c r="N47" s="20">
        <f>IF($F47="","",IFERROR(VLOOKUP($F47,Assumptions!$A$7:$D$106,3,FALSE),""))</f>
        <v/>
      </c>
      <c r="O47" s="21">
        <f>IF($F47="","",IFERROR(VLOOKUP($F47,Assumptions!$A$7:$D$106,4,FALSE),""))</f>
        <v/>
      </c>
      <c r="P47" s="20">
        <f>IF(OR($L47="",$M47=""),"",IF(AND(ISNUMBER($L47),ISNUMBER($M47)),$L47*$M47,""))</f>
        <v/>
      </c>
      <c r="Q47" s="20">
        <f>IF(OR($L47="",$N47="",$A47="",$F47=""),"",IF(AND(ISNUMBER($L47),ISNUMBER($N47),ISNUMBER($A47)),MAX(0,SUMIFS($L$7:L47,$F$7:F47,$F47,$A$7:A47,"&gt;="&amp;DATE(YEAR($A47),MONTH($A47),1),$A$7:A47,"&lt;"&amp;DATE(YEAR($A47),MONTH($A47)+1,1))-$N47)-MAX(0,SUMIFS($L$7:L46,$F$7:F46,$F47,$A$7:A46,"&gt;="&amp;DATE(YEAR($A47),MONTH($A47),1),$A$7:A46,"&lt;"&amp;DATE(YEAR($A47),MONTH($A47)+1,1))-$N47),""))</f>
        <v/>
      </c>
      <c r="R47" s="20">
        <f>IF(OR($Q47="",$O47=""),"",IF(AND(ISNUMBER($Q47),ISNUMBER($O47)),$Q47*$O47,""))</f>
        <v/>
      </c>
      <c r="S47" s="20">
        <f>IF(OR($P47="",$R47=""),"",IF(AND(ISNUMBER($P47),ISNUMBER($R47)),$P47+$R47+IF(ISNUMBER($K47),$K47,0),""))</f>
        <v/>
      </c>
      <c r="T47" s="15">
        <f>IF(COUNTA($A47:$K47)=0,"",IF(OR($A47="",$B47="",$C47="",$D47="",$E47="",$F47="",$G47="",$H47="",$I47="",$J47=""),"Check missing required input",IF(NOT(ISNUMBER($A47)),"Check date",IF(OR(NOT(ISNUMBER($B$3)),NOT(ISNUMBER($D$3)),NOT(ISNUMBER($F$3)),NOT(ISNUMBER($H$3))),"Check worksheet limits",IF(OR($A47&lt;$B$3,$A47&gt;$D$3),"Check date",IF(NOT(ISNUMBER($J47)),"Check service amount",IF($J47&lt;0,"Check negative amount",IF($J47&gt;$F$3,"Check service amount",IF(AND($K47&lt;&gt;"",NOT(ISNUMBER($K47))),"Check adjustment number",IF(ABS(IF(ISNUMBER($K47),$K47,0))&gt;$H$3,"Check adjustment",IF(IFERROR(VLOOKUP($F47,Assumptions!$A$7:$D$106,1,FALSE),"")="","Check technician setup",IF(OR(NOT(ISNUMBER($M47)),NOT(ISNUMBER($N47)),NOT(ISNUMBER($O47))),"Check rate setup",IF(NOT(ISNUMBER(IFERROR(VLOOKUP($I47,Assumptions!$F$7:$G$9,2,FALSE),""))),"Check responsibility setup",IF(AND(ISNUMBER($S47),$S47&lt;0),"Check negative total",""))))))))))))))</f>
        <v/>
      </c>
    </row>
    <row r="48">
      <c r="A48" s="16" t="n"/>
      <c r="B48" s="17" t="n"/>
      <c r="C48" s="17" t="n"/>
      <c r="D48" s="17" t="n"/>
      <c r="E48" s="17" t="n"/>
      <c r="F48" s="17" t="n"/>
      <c r="G48" s="17" t="n"/>
      <c r="H48" s="18" t="n"/>
      <c r="I48" s="18" t="n"/>
      <c r="J48" s="19" t="n"/>
      <c r="K48" s="19" t="n"/>
      <c r="L48" s="22">
        <f>IF(COUNTA($A48:$K48)=0,"",IF(OR($A48="",$F48="",$H48="",$I48="",$J48=""),"",IF(NOT(ISNUMBER($J48)),"",IF($H48&lt;&gt;"Completed",0,IFERROR(IF(ISNUMBER(VLOOKUP($I48,Assumptions!$F$7:$G$9,2,FALSE)),$J48*VLOOKUP($I48,Assumptions!$F$7:$G$9,2,FALSE),""),"")))))</f>
        <v/>
      </c>
      <c r="M48" s="23">
        <f>IF($F48="","",IFERROR(VLOOKUP($F48,Assumptions!$A$7:$D$106,2,FALSE),""))</f>
        <v/>
      </c>
      <c r="N48" s="22">
        <f>IF($F48="","",IFERROR(VLOOKUP($F48,Assumptions!$A$7:$D$106,3,FALSE),""))</f>
        <v/>
      </c>
      <c r="O48" s="23">
        <f>IF($F48="","",IFERROR(VLOOKUP($F48,Assumptions!$A$7:$D$106,4,FALSE),""))</f>
        <v/>
      </c>
      <c r="P48" s="22">
        <f>IF(OR($L48="",$M48=""),"",IF(AND(ISNUMBER($L48),ISNUMBER($M48)),$L48*$M48,""))</f>
        <v/>
      </c>
      <c r="Q48" s="22">
        <f>IF(OR($L48="",$N48="",$A48="",$F48=""),"",IF(AND(ISNUMBER($L48),ISNUMBER($N48),ISNUMBER($A48)),MAX(0,SUMIFS($L$7:L48,$F$7:F48,$F48,$A$7:A48,"&gt;="&amp;DATE(YEAR($A48),MONTH($A48),1),$A$7:A48,"&lt;"&amp;DATE(YEAR($A48),MONTH($A48)+1,1))-$N48)-MAX(0,SUMIFS($L$7:L47,$F$7:F47,$F48,$A$7:A47,"&gt;="&amp;DATE(YEAR($A48),MONTH($A48),1),$A$7:A47,"&lt;"&amp;DATE(YEAR($A48),MONTH($A48)+1,1))-$N48),""))</f>
        <v/>
      </c>
      <c r="R48" s="22">
        <f>IF(OR($Q48="",$O48=""),"",IF(AND(ISNUMBER($Q48),ISNUMBER($O48)),$Q48*$O48,""))</f>
        <v/>
      </c>
      <c r="S48" s="22">
        <f>IF(OR($P48="",$R48=""),"",IF(AND(ISNUMBER($P48),ISNUMBER($R48)),$P48+$R48+IF(ISNUMBER($K48),$K48,0),""))</f>
        <v/>
      </c>
      <c r="T48" s="24">
        <f>IF(COUNTA($A48:$K48)=0,"",IF(OR($A48="",$B48="",$C48="",$D48="",$E48="",$F48="",$G48="",$H48="",$I48="",$J48=""),"Check missing required input",IF(NOT(ISNUMBER($A48)),"Check date",IF(OR(NOT(ISNUMBER($B$3)),NOT(ISNUMBER($D$3)),NOT(ISNUMBER($F$3)),NOT(ISNUMBER($H$3))),"Check worksheet limits",IF(OR($A48&lt;$B$3,$A48&gt;$D$3),"Check date",IF(NOT(ISNUMBER($J48)),"Check service amount",IF($J48&lt;0,"Check negative amount",IF($J48&gt;$F$3,"Check service amount",IF(AND($K48&lt;&gt;"",NOT(ISNUMBER($K48))),"Check adjustment number",IF(ABS(IF(ISNUMBER($K48),$K48,0))&gt;$H$3,"Check adjustment",IF(IFERROR(VLOOKUP($F48,Assumptions!$A$7:$D$106,1,FALSE),"")="","Check technician setup",IF(OR(NOT(ISNUMBER($M48)),NOT(ISNUMBER($N48)),NOT(ISNUMBER($O48))),"Check rate setup",IF(NOT(ISNUMBER(IFERROR(VLOOKUP($I48,Assumptions!$F$7:$G$9,2,FALSE),""))),"Check responsibility setup",IF(AND(ISNUMBER($S48),$S48&lt;0),"Check negative total",""))))))))))))))</f>
        <v/>
      </c>
    </row>
    <row r="49">
      <c r="A49" s="16" t="n"/>
      <c r="B49" s="17" t="n"/>
      <c r="C49" s="17" t="n"/>
      <c r="D49" s="17" t="n"/>
      <c r="E49" s="17" t="n"/>
      <c r="F49" s="17" t="n"/>
      <c r="G49" s="17" t="n"/>
      <c r="H49" s="18" t="n"/>
      <c r="I49" s="18" t="n"/>
      <c r="J49" s="19" t="n"/>
      <c r="K49" s="19" t="n"/>
      <c r="L49" s="20">
        <f>IF(COUNTA($A49:$K49)=0,"",IF(OR($A49="",$F49="",$H49="",$I49="",$J49=""),"",IF(NOT(ISNUMBER($J49)),"",IF($H49&lt;&gt;"Completed",0,IFERROR(IF(ISNUMBER(VLOOKUP($I49,Assumptions!$F$7:$G$9,2,FALSE)),$J49*VLOOKUP($I49,Assumptions!$F$7:$G$9,2,FALSE),""),"")))))</f>
        <v/>
      </c>
      <c r="M49" s="21">
        <f>IF($F49="","",IFERROR(VLOOKUP($F49,Assumptions!$A$7:$D$106,2,FALSE),""))</f>
        <v/>
      </c>
      <c r="N49" s="20">
        <f>IF($F49="","",IFERROR(VLOOKUP($F49,Assumptions!$A$7:$D$106,3,FALSE),""))</f>
        <v/>
      </c>
      <c r="O49" s="21">
        <f>IF($F49="","",IFERROR(VLOOKUP($F49,Assumptions!$A$7:$D$106,4,FALSE),""))</f>
        <v/>
      </c>
      <c r="P49" s="20">
        <f>IF(OR($L49="",$M49=""),"",IF(AND(ISNUMBER($L49),ISNUMBER($M49)),$L49*$M49,""))</f>
        <v/>
      </c>
      <c r="Q49" s="20">
        <f>IF(OR($L49="",$N49="",$A49="",$F49=""),"",IF(AND(ISNUMBER($L49),ISNUMBER($N49),ISNUMBER($A49)),MAX(0,SUMIFS($L$7:L49,$F$7:F49,$F49,$A$7:A49,"&gt;="&amp;DATE(YEAR($A49),MONTH($A49),1),$A$7:A49,"&lt;"&amp;DATE(YEAR($A49),MONTH($A49)+1,1))-$N49)-MAX(0,SUMIFS($L$7:L48,$F$7:F48,$F49,$A$7:A48,"&gt;="&amp;DATE(YEAR($A49),MONTH($A49),1),$A$7:A48,"&lt;"&amp;DATE(YEAR($A49),MONTH($A49)+1,1))-$N49),""))</f>
        <v/>
      </c>
      <c r="R49" s="20">
        <f>IF(OR($Q49="",$O49=""),"",IF(AND(ISNUMBER($Q49),ISNUMBER($O49)),$Q49*$O49,""))</f>
        <v/>
      </c>
      <c r="S49" s="20">
        <f>IF(OR($P49="",$R49=""),"",IF(AND(ISNUMBER($P49),ISNUMBER($R49)),$P49+$R49+IF(ISNUMBER($K49),$K49,0),""))</f>
        <v/>
      </c>
      <c r="T49" s="15">
        <f>IF(COUNTA($A49:$K49)=0,"",IF(OR($A49="",$B49="",$C49="",$D49="",$E49="",$F49="",$G49="",$H49="",$I49="",$J49=""),"Check missing required input",IF(NOT(ISNUMBER($A49)),"Check date",IF(OR(NOT(ISNUMBER($B$3)),NOT(ISNUMBER($D$3)),NOT(ISNUMBER($F$3)),NOT(ISNUMBER($H$3))),"Check worksheet limits",IF(OR($A49&lt;$B$3,$A49&gt;$D$3),"Check date",IF(NOT(ISNUMBER($J49)),"Check service amount",IF($J49&lt;0,"Check negative amount",IF($J49&gt;$F$3,"Check service amount",IF(AND($K49&lt;&gt;"",NOT(ISNUMBER($K49))),"Check adjustment number",IF(ABS(IF(ISNUMBER($K49),$K49,0))&gt;$H$3,"Check adjustment",IF(IFERROR(VLOOKUP($F49,Assumptions!$A$7:$D$106,1,FALSE),"")="","Check technician setup",IF(OR(NOT(ISNUMBER($M49)),NOT(ISNUMBER($N49)),NOT(ISNUMBER($O49))),"Check rate setup",IF(NOT(ISNUMBER(IFERROR(VLOOKUP($I49,Assumptions!$F$7:$G$9,2,FALSE),""))),"Check responsibility setup",IF(AND(ISNUMBER($S49),$S49&lt;0),"Check negative total",""))))))))))))))</f>
        <v/>
      </c>
    </row>
    <row r="50">
      <c r="A50" s="16" t="n"/>
      <c r="B50" s="17" t="n"/>
      <c r="C50" s="17" t="n"/>
      <c r="D50" s="17" t="n"/>
      <c r="E50" s="17" t="n"/>
      <c r="F50" s="17" t="n"/>
      <c r="G50" s="17" t="n"/>
      <c r="H50" s="18" t="n"/>
      <c r="I50" s="18" t="n"/>
      <c r="J50" s="19" t="n"/>
      <c r="K50" s="19" t="n"/>
      <c r="L50" s="22">
        <f>IF(COUNTA($A50:$K50)=0,"",IF(OR($A50="",$F50="",$H50="",$I50="",$J50=""),"",IF(NOT(ISNUMBER($J50)),"",IF($H50&lt;&gt;"Completed",0,IFERROR(IF(ISNUMBER(VLOOKUP($I50,Assumptions!$F$7:$G$9,2,FALSE)),$J50*VLOOKUP($I50,Assumptions!$F$7:$G$9,2,FALSE),""),"")))))</f>
        <v/>
      </c>
      <c r="M50" s="23">
        <f>IF($F50="","",IFERROR(VLOOKUP($F50,Assumptions!$A$7:$D$106,2,FALSE),""))</f>
        <v/>
      </c>
      <c r="N50" s="22">
        <f>IF($F50="","",IFERROR(VLOOKUP($F50,Assumptions!$A$7:$D$106,3,FALSE),""))</f>
        <v/>
      </c>
      <c r="O50" s="23">
        <f>IF($F50="","",IFERROR(VLOOKUP($F50,Assumptions!$A$7:$D$106,4,FALSE),""))</f>
        <v/>
      </c>
      <c r="P50" s="22">
        <f>IF(OR($L50="",$M50=""),"",IF(AND(ISNUMBER($L50),ISNUMBER($M50)),$L50*$M50,""))</f>
        <v/>
      </c>
      <c r="Q50" s="22">
        <f>IF(OR($L50="",$N50="",$A50="",$F50=""),"",IF(AND(ISNUMBER($L50),ISNUMBER($N50),ISNUMBER($A50)),MAX(0,SUMIFS($L$7:L50,$F$7:F50,$F50,$A$7:A50,"&gt;="&amp;DATE(YEAR($A50),MONTH($A50),1),$A$7:A50,"&lt;"&amp;DATE(YEAR($A50),MONTH($A50)+1,1))-$N50)-MAX(0,SUMIFS($L$7:L49,$F$7:F49,$F50,$A$7:A49,"&gt;="&amp;DATE(YEAR($A50),MONTH($A50),1),$A$7:A49,"&lt;"&amp;DATE(YEAR($A50),MONTH($A50)+1,1))-$N50),""))</f>
        <v/>
      </c>
      <c r="R50" s="22">
        <f>IF(OR($Q50="",$O50=""),"",IF(AND(ISNUMBER($Q50),ISNUMBER($O50)),$Q50*$O50,""))</f>
        <v/>
      </c>
      <c r="S50" s="22">
        <f>IF(OR($P50="",$R50=""),"",IF(AND(ISNUMBER($P50),ISNUMBER($R50)),$P50+$R50+IF(ISNUMBER($K50),$K50,0),""))</f>
        <v/>
      </c>
      <c r="T50" s="24">
        <f>IF(COUNTA($A50:$K50)=0,"",IF(OR($A50="",$B50="",$C50="",$D50="",$E50="",$F50="",$G50="",$H50="",$I50="",$J50=""),"Check missing required input",IF(NOT(ISNUMBER($A50)),"Check date",IF(OR(NOT(ISNUMBER($B$3)),NOT(ISNUMBER($D$3)),NOT(ISNUMBER($F$3)),NOT(ISNUMBER($H$3))),"Check worksheet limits",IF(OR($A50&lt;$B$3,$A50&gt;$D$3),"Check date",IF(NOT(ISNUMBER($J50)),"Check service amount",IF($J50&lt;0,"Check negative amount",IF($J50&gt;$F$3,"Check service amount",IF(AND($K50&lt;&gt;"",NOT(ISNUMBER($K50))),"Check adjustment number",IF(ABS(IF(ISNUMBER($K50),$K50,0))&gt;$H$3,"Check adjustment",IF(IFERROR(VLOOKUP($F50,Assumptions!$A$7:$D$106,1,FALSE),"")="","Check technician setup",IF(OR(NOT(ISNUMBER($M50)),NOT(ISNUMBER($N50)),NOT(ISNUMBER($O50))),"Check rate setup",IF(NOT(ISNUMBER(IFERROR(VLOOKUP($I50,Assumptions!$F$7:$G$9,2,FALSE),""))),"Check responsibility setup",IF(AND(ISNUMBER($S50),$S50&lt;0),"Check negative total",""))))))))))))))</f>
        <v/>
      </c>
    </row>
    <row r="51">
      <c r="A51" s="16" t="n"/>
      <c r="B51" s="17" t="n"/>
      <c r="C51" s="17" t="n"/>
      <c r="D51" s="17" t="n"/>
      <c r="E51" s="17" t="n"/>
      <c r="F51" s="17" t="n"/>
      <c r="G51" s="17" t="n"/>
      <c r="H51" s="18" t="n"/>
      <c r="I51" s="18" t="n"/>
      <c r="J51" s="19" t="n"/>
      <c r="K51" s="19" t="n"/>
      <c r="L51" s="20">
        <f>IF(COUNTA($A51:$K51)=0,"",IF(OR($A51="",$F51="",$H51="",$I51="",$J51=""),"",IF(NOT(ISNUMBER($J51)),"",IF($H51&lt;&gt;"Completed",0,IFERROR(IF(ISNUMBER(VLOOKUP($I51,Assumptions!$F$7:$G$9,2,FALSE)),$J51*VLOOKUP($I51,Assumptions!$F$7:$G$9,2,FALSE),""),"")))))</f>
        <v/>
      </c>
      <c r="M51" s="21">
        <f>IF($F51="","",IFERROR(VLOOKUP($F51,Assumptions!$A$7:$D$106,2,FALSE),""))</f>
        <v/>
      </c>
      <c r="N51" s="20">
        <f>IF($F51="","",IFERROR(VLOOKUP($F51,Assumptions!$A$7:$D$106,3,FALSE),""))</f>
        <v/>
      </c>
      <c r="O51" s="21">
        <f>IF($F51="","",IFERROR(VLOOKUP($F51,Assumptions!$A$7:$D$106,4,FALSE),""))</f>
        <v/>
      </c>
      <c r="P51" s="20">
        <f>IF(OR($L51="",$M51=""),"",IF(AND(ISNUMBER($L51),ISNUMBER($M51)),$L51*$M51,""))</f>
        <v/>
      </c>
      <c r="Q51" s="20">
        <f>IF(OR($L51="",$N51="",$A51="",$F51=""),"",IF(AND(ISNUMBER($L51),ISNUMBER($N51),ISNUMBER($A51)),MAX(0,SUMIFS($L$7:L51,$F$7:F51,$F51,$A$7:A51,"&gt;="&amp;DATE(YEAR($A51),MONTH($A51),1),$A$7:A51,"&lt;"&amp;DATE(YEAR($A51),MONTH($A51)+1,1))-$N51)-MAX(0,SUMIFS($L$7:L50,$F$7:F50,$F51,$A$7:A50,"&gt;="&amp;DATE(YEAR($A51),MONTH($A51),1),$A$7:A50,"&lt;"&amp;DATE(YEAR($A51),MONTH($A51)+1,1))-$N51),""))</f>
        <v/>
      </c>
      <c r="R51" s="20">
        <f>IF(OR($Q51="",$O51=""),"",IF(AND(ISNUMBER($Q51),ISNUMBER($O51)),$Q51*$O51,""))</f>
        <v/>
      </c>
      <c r="S51" s="20">
        <f>IF(OR($P51="",$R51=""),"",IF(AND(ISNUMBER($P51),ISNUMBER($R51)),$P51+$R51+IF(ISNUMBER($K51),$K51,0),""))</f>
        <v/>
      </c>
      <c r="T51" s="15">
        <f>IF(COUNTA($A51:$K51)=0,"",IF(OR($A51="",$B51="",$C51="",$D51="",$E51="",$F51="",$G51="",$H51="",$I51="",$J51=""),"Check missing required input",IF(NOT(ISNUMBER($A51)),"Check date",IF(OR(NOT(ISNUMBER($B$3)),NOT(ISNUMBER($D$3)),NOT(ISNUMBER($F$3)),NOT(ISNUMBER($H$3))),"Check worksheet limits",IF(OR($A51&lt;$B$3,$A51&gt;$D$3),"Check date",IF(NOT(ISNUMBER($J51)),"Check service amount",IF($J51&lt;0,"Check negative amount",IF($J51&gt;$F$3,"Check service amount",IF(AND($K51&lt;&gt;"",NOT(ISNUMBER($K51))),"Check adjustment number",IF(ABS(IF(ISNUMBER($K51),$K51,0))&gt;$H$3,"Check adjustment",IF(IFERROR(VLOOKUP($F51,Assumptions!$A$7:$D$106,1,FALSE),"")="","Check technician setup",IF(OR(NOT(ISNUMBER($M51)),NOT(ISNUMBER($N51)),NOT(ISNUMBER($O51))),"Check rate setup",IF(NOT(ISNUMBER(IFERROR(VLOOKUP($I51,Assumptions!$F$7:$G$9,2,FALSE),""))),"Check responsibility setup",IF(AND(ISNUMBER($S51),$S51&lt;0),"Check negative total",""))))))))))))))</f>
        <v/>
      </c>
    </row>
    <row r="52">
      <c r="A52" s="16" t="n"/>
      <c r="B52" s="17" t="n"/>
      <c r="C52" s="17" t="n"/>
      <c r="D52" s="17" t="n"/>
      <c r="E52" s="17" t="n"/>
      <c r="F52" s="17" t="n"/>
      <c r="G52" s="17" t="n"/>
      <c r="H52" s="18" t="n"/>
      <c r="I52" s="18" t="n"/>
      <c r="J52" s="19" t="n"/>
      <c r="K52" s="19" t="n"/>
      <c r="L52" s="22">
        <f>IF(COUNTA($A52:$K52)=0,"",IF(OR($A52="",$F52="",$H52="",$I52="",$J52=""),"",IF(NOT(ISNUMBER($J52)),"",IF($H52&lt;&gt;"Completed",0,IFERROR(IF(ISNUMBER(VLOOKUP($I52,Assumptions!$F$7:$G$9,2,FALSE)),$J52*VLOOKUP($I52,Assumptions!$F$7:$G$9,2,FALSE),""),"")))))</f>
        <v/>
      </c>
      <c r="M52" s="23">
        <f>IF($F52="","",IFERROR(VLOOKUP($F52,Assumptions!$A$7:$D$106,2,FALSE),""))</f>
        <v/>
      </c>
      <c r="N52" s="22">
        <f>IF($F52="","",IFERROR(VLOOKUP($F52,Assumptions!$A$7:$D$106,3,FALSE),""))</f>
        <v/>
      </c>
      <c r="O52" s="23">
        <f>IF($F52="","",IFERROR(VLOOKUP($F52,Assumptions!$A$7:$D$106,4,FALSE),""))</f>
        <v/>
      </c>
      <c r="P52" s="22">
        <f>IF(OR($L52="",$M52=""),"",IF(AND(ISNUMBER($L52),ISNUMBER($M52)),$L52*$M52,""))</f>
        <v/>
      </c>
      <c r="Q52" s="22">
        <f>IF(OR($L52="",$N52="",$A52="",$F52=""),"",IF(AND(ISNUMBER($L52),ISNUMBER($N52),ISNUMBER($A52)),MAX(0,SUMIFS($L$7:L52,$F$7:F52,$F52,$A$7:A52,"&gt;="&amp;DATE(YEAR($A52),MONTH($A52),1),$A$7:A52,"&lt;"&amp;DATE(YEAR($A52),MONTH($A52)+1,1))-$N52)-MAX(0,SUMIFS($L$7:L51,$F$7:F51,$F52,$A$7:A51,"&gt;="&amp;DATE(YEAR($A52),MONTH($A52),1),$A$7:A51,"&lt;"&amp;DATE(YEAR($A52),MONTH($A52)+1,1))-$N52),""))</f>
        <v/>
      </c>
      <c r="R52" s="22">
        <f>IF(OR($Q52="",$O52=""),"",IF(AND(ISNUMBER($Q52),ISNUMBER($O52)),$Q52*$O52,""))</f>
        <v/>
      </c>
      <c r="S52" s="22">
        <f>IF(OR($P52="",$R52=""),"",IF(AND(ISNUMBER($P52),ISNUMBER($R52)),$P52+$R52+IF(ISNUMBER($K52),$K52,0),""))</f>
        <v/>
      </c>
      <c r="T52" s="24">
        <f>IF(COUNTA($A52:$K52)=0,"",IF(OR($A52="",$B52="",$C52="",$D52="",$E52="",$F52="",$G52="",$H52="",$I52="",$J52=""),"Check missing required input",IF(NOT(ISNUMBER($A52)),"Check date",IF(OR(NOT(ISNUMBER($B$3)),NOT(ISNUMBER($D$3)),NOT(ISNUMBER($F$3)),NOT(ISNUMBER($H$3))),"Check worksheet limits",IF(OR($A52&lt;$B$3,$A52&gt;$D$3),"Check date",IF(NOT(ISNUMBER($J52)),"Check service amount",IF($J52&lt;0,"Check negative amount",IF($J52&gt;$F$3,"Check service amount",IF(AND($K52&lt;&gt;"",NOT(ISNUMBER($K52))),"Check adjustment number",IF(ABS(IF(ISNUMBER($K52),$K52,0))&gt;$H$3,"Check adjustment",IF(IFERROR(VLOOKUP($F52,Assumptions!$A$7:$D$106,1,FALSE),"")="","Check technician setup",IF(OR(NOT(ISNUMBER($M52)),NOT(ISNUMBER($N52)),NOT(ISNUMBER($O52))),"Check rate setup",IF(NOT(ISNUMBER(IFERROR(VLOOKUP($I52,Assumptions!$F$7:$G$9,2,FALSE),""))),"Check responsibility setup",IF(AND(ISNUMBER($S52),$S52&lt;0),"Check negative total",""))))))))))))))</f>
        <v/>
      </c>
    </row>
    <row r="53">
      <c r="A53" s="16" t="n"/>
      <c r="B53" s="17" t="n"/>
      <c r="C53" s="17" t="n"/>
      <c r="D53" s="17" t="n"/>
      <c r="E53" s="17" t="n"/>
      <c r="F53" s="17" t="n"/>
      <c r="G53" s="17" t="n"/>
      <c r="H53" s="18" t="n"/>
      <c r="I53" s="18" t="n"/>
      <c r="J53" s="19" t="n"/>
      <c r="K53" s="19" t="n"/>
      <c r="L53" s="20">
        <f>IF(COUNTA($A53:$K53)=0,"",IF(OR($A53="",$F53="",$H53="",$I53="",$J53=""),"",IF(NOT(ISNUMBER($J53)),"",IF($H53&lt;&gt;"Completed",0,IFERROR(IF(ISNUMBER(VLOOKUP($I53,Assumptions!$F$7:$G$9,2,FALSE)),$J53*VLOOKUP($I53,Assumptions!$F$7:$G$9,2,FALSE),""),"")))))</f>
        <v/>
      </c>
      <c r="M53" s="21">
        <f>IF($F53="","",IFERROR(VLOOKUP($F53,Assumptions!$A$7:$D$106,2,FALSE),""))</f>
        <v/>
      </c>
      <c r="N53" s="20">
        <f>IF($F53="","",IFERROR(VLOOKUP($F53,Assumptions!$A$7:$D$106,3,FALSE),""))</f>
        <v/>
      </c>
      <c r="O53" s="21">
        <f>IF($F53="","",IFERROR(VLOOKUP($F53,Assumptions!$A$7:$D$106,4,FALSE),""))</f>
        <v/>
      </c>
      <c r="P53" s="20">
        <f>IF(OR($L53="",$M53=""),"",IF(AND(ISNUMBER($L53),ISNUMBER($M53)),$L53*$M53,""))</f>
        <v/>
      </c>
      <c r="Q53" s="20">
        <f>IF(OR($L53="",$N53="",$A53="",$F53=""),"",IF(AND(ISNUMBER($L53),ISNUMBER($N53),ISNUMBER($A53)),MAX(0,SUMIFS($L$7:L53,$F$7:F53,$F53,$A$7:A53,"&gt;="&amp;DATE(YEAR($A53),MONTH($A53),1),$A$7:A53,"&lt;"&amp;DATE(YEAR($A53),MONTH($A53)+1,1))-$N53)-MAX(0,SUMIFS($L$7:L52,$F$7:F52,$F53,$A$7:A52,"&gt;="&amp;DATE(YEAR($A53),MONTH($A53),1),$A$7:A52,"&lt;"&amp;DATE(YEAR($A53),MONTH($A53)+1,1))-$N53),""))</f>
        <v/>
      </c>
      <c r="R53" s="20">
        <f>IF(OR($Q53="",$O53=""),"",IF(AND(ISNUMBER($Q53),ISNUMBER($O53)),$Q53*$O53,""))</f>
        <v/>
      </c>
      <c r="S53" s="20">
        <f>IF(OR($P53="",$R53=""),"",IF(AND(ISNUMBER($P53),ISNUMBER($R53)),$P53+$R53+IF(ISNUMBER($K53),$K53,0),""))</f>
        <v/>
      </c>
      <c r="T53" s="15">
        <f>IF(COUNTA($A53:$K53)=0,"",IF(OR($A53="",$B53="",$C53="",$D53="",$E53="",$F53="",$G53="",$H53="",$I53="",$J53=""),"Check missing required input",IF(NOT(ISNUMBER($A53)),"Check date",IF(OR(NOT(ISNUMBER($B$3)),NOT(ISNUMBER($D$3)),NOT(ISNUMBER($F$3)),NOT(ISNUMBER($H$3))),"Check worksheet limits",IF(OR($A53&lt;$B$3,$A53&gt;$D$3),"Check date",IF(NOT(ISNUMBER($J53)),"Check service amount",IF($J53&lt;0,"Check negative amount",IF($J53&gt;$F$3,"Check service amount",IF(AND($K53&lt;&gt;"",NOT(ISNUMBER($K53))),"Check adjustment number",IF(ABS(IF(ISNUMBER($K53),$K53,0))&gt;$H$3,"Check adjustment",IF(IFERROR(VLOOKUP($F53,Assumptions!$A$7:$D$106,1,FALSE),"")="","Check technician setup",IF(OR(NOT(ISNUMBER($M53)),NOT(ISNUMBER($N53)),NOT(ISNUMBER($O53))),"Check rate setup",IF(NOT(ISNUMBER(IFERROR(VLOOKUP($I53,Assumptions!$F$7:$G$9,2,FALSE),""))),"Check responsibility setup",IF(AND(ISNUMBER($S53),$S53&lt;0),"Check negative total",""))))))))))))))</f>
        <v/>
      </c>
    </row>
    <row r="54">
      <c r="A54" s="16" t="n"/>
      <c r="B54" s="17" t="n"/>
      <c r="C54" s="17" t="n"/>
      <c r="D54" s="17" t="n"/>
      <c r="E54" s="17" t="n"/>
      <c r="F54" s="17" t="n"/>
      <c r="G54" s="17" t="n"/>
      <c r="H54" s="18" t="n"/>
      <c r="I54" s="18" t="n"/>
      <c r="J54" s="19" t="n"/>
      <c r="K54" s="19" t="n"/>
      <c r="L54" s="22">
        <f>IF(COUNTA($A54:$K54)=0,"",IF(OR($A54="",$F54="",$H54="",$I54="",$J54=""),"",IF(NOT(ISNUMBER($J54)),"",IF($H54&lt;&gt;"Completed",0,IFERROR(IF(ISNUMBER(VLOOKUP($I54,Assumptions!$F$7:$G$9,2,FALSE)),$J54*VLOOKUP($I54,Assumptions!$F$7:$G$9,2,FALSE),""),"")))))</f>
        <v/>
      </c>
      <c r="M54" s="23">
        <f>IF($F54="","",IFERROR(VLOOKUP($F54,Assumptions!$A$7:$D$106,2,FALSE),""))</f>
        <v/>
      </c>
      <c r="N54" s="22">
        <f>IF($F54="","",IFERROR(VLOOKUP($F54,Assumptions!$A$7:$D$106,3,FALSE),""))</f>
        <v/>
      </c>
      <c r="O54" s="23">
        <f>IF($F54="","",IFERROR(VLOOKUP($F54,Assumptions!$A$7:$D$106,4,FALSE),""))</f>
        <v/>
      </c>
      <c r="P54" s="22">
        <f>IF(OR($L54="",$M54=""),"",IF(AND(ISNUMBER($L54),ISNUMBER($M54)),$L54*$M54,""))</f>
        <v/>
      </c>
      <c r="Q54" s="22">
        <f>IF(OR($L54="",$N54="",$A54="",$F54=""),"",IF(AND(ISNUMBER($L54),ISNUMBER($N54),ISNUMBER($A54)),MAX(0,SUMIFS($L$7:L54,$F$7:F54,$F54,$A$7:A54,"&gt;="&amp;DATE(YEAR($A54),MONTH($A54),1),$A$7:A54,"&lt;"&amp;DATE(YEAR($A54),MONTH($A54)+1,1))-$N54)-MAX(0,SUMIFS($L$7:L53,$F$7:F53,$F54,$A$7:A53,"&gt;="&amp;DATE(YEAR($A54),MONTH($A54),1),$A$7:A53,"&lt;"&amp;DATE(YEAR($A54),MONTH($A54)+1,1))-$N54),""))</f>
        <v/>
      </c>
      <c r="R54" s="22">
        <f>IF(OR($Q54="",$O54=""),"",IF(AND(ISNUMBER($Q54),ISNUMBER($O54)),$Q54*$O54,""))</f>
        <v/>
      </c>
      <c r="S54" s="22">
        <f>IF(OR($P54="",$R54=""),"",IF(AND(ISNUMBER($P54),ISNUMBER($R54)),$P54+$R54+IF(ISNUMBER($K54),$K54,0),""))</f>
        <v/>
      </c>
      <c r="T54" s="24">
        <f>IF(COUNTA($A54:$K54)=0,"",IF(OR($A54="",$B54="",$C54="",$D54="",$E54="",$F54="",$G54="",$H54="",$I54="",$J54=""),"Check missing required input",IF(NOT(ISNUMBER($A54)),"Check date",IF(OR(NOT(ISNUMBER($B$3)),NOT(ISNUMBER($D$3)),NOT(ISNUMBER($F$3)),NOT(ISNUMBER($H$3))),"Check worksheet limits",IF(OR($A54&lt;$B$3,$A54&gt;$D$3),"Check date",IF(NOT(ISNUMBER($J54)),"Check service amount",IF($J54&lt;0,"Check negative amount",IF($J54&gt;$F$3,"Check service amount",IF(AND($K54&lt;&gt;"",NOT(ISNUMBER($K54))),"Check adjustment number",IF(ABS(IF(ISNUMBER($K54),$K54,0))&gt;$H$3,"Check adjustment",IF(IFERROR(VLOOKUP($F54,Assumptions!$A$7:$D$106,1,FALSE),"")="","Check technician setup",IF(OR(NOT(ISNUMBER($M54)),NOT(ISNUMBER($N54)),NOT(ISNUMBER($O54))),"Check rate setup",IF(NOT(ISNUMBER(IFERROR(VLOOKUP($I54,Assumptions!$F$7:$G$9,2,FALSE),""))),"Check responsibility setup",IF(AND(ISNUMBER($S54),$S54&lt;0),"Check negative total",""))))))))))))))</f>
        <v/>
      </c>
    </row>
    <row r="55">
      <c r="A55" s="16" t="n"/>
      <c r="B55" s="17" t="n"/>
      <c r="C55" s="17" t="n"/>
      <c r="D55" s="17" t="n"/>
      <c r="E55" s="17" t="n"/>
      <c r="F55" s="17" t="n"/>
      <c r="G55" s="17" t="n"/>
      <c r="H55" s="18" t="n"/>
      <c r="I55" s="18" t="n"/>
      <c r="J55" s="19" t="n"/>
      <c r="K55" s="19" t="n"/>
      <c r="L55" s="20">
        <f>IF(COUNTA($A55:$K55)=0,"",IF(OR($A55="",$F55="",$H55="",$I55="",$J55=""),"",IF(NOT(ISNUMBER($J55)),"",IF($H55&lt;&gt;"Completed",0,IFERROR(IF(ISNUMBER(VLOOKUP($I55,Assumptions!$F$7:$G$9,2,FALSE)),$J55*VLOOKUP($I55,Assumptions!$F$7:$G$9,2,FALSE),""),"")))))</f>
        <v/>
      </c>
      <c r="M55" s="21">
        <f>IF($F55="","",IFERROR(VLOOKUP($F55,Assumptions!$A$7:$D$106,2,FALSE),""))</f>
        <v/>
      </c>
      <c r="N55" s="20">
        <f>IF($F55="","",IFERROR(VLOOKUP($F55,Assumptions!$A$7:$D$106,3,FALSE),""))</f>
        <v/>
      </c>
      <c r="O55" s="21">
        <f>IF($F55="","",IFERROR(VLOOKUP($F55,Assumptions!$A$7:$D$106,4,FALSE),""))</f>
        <v/>
      </c>
      <c r="P55" s="20">
        <f>IF(OR($L55="",$M55=""),"",IF(AND(ISNUMBER($L55),ISNUMBER($M55)),$L55*$M55,""))</f>
        <v/>
      </c>
      <c r="Q55" s="20">
        <f>IF(OR($L55="",$N55="",$A55="",$F55=""),"",IF(AND(ISNUMBER($L55),ISNUMBER($N55),ISNUMBER($A55)),MAX(0,SUMIFS($L$7:L55,$F$7:F55,$F55,$A$7:A55,"&gt;="&amp;DATE(YEAR($A55),MONTH($A55),1),$A$7:A55,"&lt;"&amp;DATE(YEAR($A55),MONTH($A55)+1,1))-$N55)-MAX(0,SUMIFS($L$7:L54,$F$7:F54,$F55,$A$7:A54,"&gt;="&amp;DATE(YEAR($A55),MONTH($A55),1),$A$7:A54,"&lt;"&amp;DATE(YEAR($A55),MONTH($A55)+1,1))-$N55),""))</f>
        <v/>
      </c>
      <c r="R55" s="20">
        <f>IF(OR($Q55="",$O55=""),"",IF(AND(ISNUMBER($Q55),ISNUMBER($O55)),$Q55*$O55,""))</f>
        <v/>
      </c>
      <c r="S55" s="20">
        <f>IF(OR($P55="",$R55=""),"",IF(AND(ISNUMBER($P55),ISNUMBER($R55)),$P55+$R55+IF(ISNUMBER($K55),$K55,0),""))</f>
        <v/>
      </c>
      <c r="T55" s="15">
        <f>IF(COUNTA($A55:$K55)=0,"",IF(OR($A55="",$B55="",$C55="",$D55="",$E55="",$F55="",$G55="",$H55="",$I55="",$J55=""),"Check missing required input",IF(NOT(ISNUMBER($A55)),"Check date",IF(OR(NOT(ISNUMBER($B$3)),NOT(ISNUMBER($D$3)),NOT(ISNUMBER($F$3)),NOT(ISNUMBER($H$3))),"Check worksheet limits",IF(OR($A55&lt;$B$3,$A55&gt;$D$3),"Check date",IF(NOT(ISNUMBER($J55)),"Check service amount",IF($J55&lt;0,"Check negative amount",IF($J55&gt;$F$3,"Check service amount",IF(AND($K55&lt;&gt;"",NOT(ISNUMBER($K55))),"Check adjustment number",IF(ABS(IF(ISNUMBER($K55),$K55,0))&gt;$H$3,"Check adjustment",IF(IFERROR(VLOOKUP($F55,Assumptions!$A$7:$D$106,1,FALSE),"")="","Check technician setup",IF(OR(NOT(ISNUMBER($M55)),NOT(ISNUMBER($N55)),NOT(ISNUMBER($O55))),"Check rate setup",IF(NOT(ISNUMBER(IFERROR(VLOOKUP($I55,Assumptions!$F$7:$G$9,2,FALSE),""))),"Check responsibility setup",IF(AND(ISNUMBER($S55),$S55&lt;0),"Check negative total",""))))))))))))))</f>
        <v/>
      </c>
    </row>
    <row r="56">
      <c r="A56" s="16" t="n"/>
      <c r="B56" s="17" t="n"/>
      <c r="C56" s="17" t="n"/>
      <c r="D56" s="17" t="n"/>
      <c r="E56" s="17" t="n"/>
      <c r="F56" s="17" t="n"/>
      <c r="G56" s="17" t="n"/>
      <c r="H56" s="18" t="n"/>
      <c r="I56" s="18" t="n"/>
      <c r="J56" s="19" t="n"/>
      <c r="K56" s="19" t="n"/>
      <c r="L56" s="22">
        <f>IF(COUNTA($A56:$K56)=0,"",IF(OR($A56="",$F56="",$H56="",$I56="",$J56=""),"",IF(NOT(ISNUMBER($J56)),"",IF($H56&lt;&gt;"Completed",0,IFERROR(IF(ISNUMBER(VLOOKUP($I56,Assumptions!$F$7:$G$9,2,FALSE)),$J56*VLOOKUP($I56,Assumptions!$F$7:$G$9,2,FALSE),""),"")))))</f>
        <v/>
      </c>
      <c r="M56" s="23">
        <f>IF($F56="","",IFERROR(VLOOKUP($F56,Assumptions!$A$7:$D$106,2,FALSE),""))</f>
        <v/>
      </c>
      <c r="N56" s="22">
        <f>IF($F56="","",IFERROR(VLOOKUP($F56,Assumptions!$A$7:$D$106,3,FALSE),""))</f>
        <v/>
      </c>
      <c r="O56" s="23">
        <f>IF($F56="","",IFERROR(VLOOKUP($F56,Assumptions!$A$7:$D$106,4,FALSE),""))</f>
        <v/>
      </c>
      <c r="P56" s="22">
        <f>IF(OR($L56="",$M56=""),"",IF(AND(ISNUMBER($L56),ISNUMBER($M56)),$L56*$M56,""))</f>
        <v/>
      </c>
      <c r="Q56" s="22">
        <f>IF(OR($L56="",$N56="",$A56="",$F56=""),"",IF(AND(ISNUMBER($L56),ISNUMBER($N56),ISNUMBER($A56)),MAX(0,SUMIFS($L$7:L56,$F$7:F56,$F56,$A$7:A56,"&gt;="&amp;DATE(YEAR($A56),MONTH($A56),1),$A$7:A56,"&lt;"&amp;DATE(YEAR($A56),MONTH($A56)+1,1))-$N56)-MAX(0,SUMIFS($L$7:L55,$F$7:F55,$F56,$A$7:A55,"&gt;="&amp;DATE(YEAR($A56),MONTH($A56),1),$A$7:A55,"&lt;"&amp;DATE(YEAR($A56),MONTH($A56)+1,1))-$N56),""))</f>
        <v/>
      </c>
      <c r="R56" s="22">
        <f>IF(OR($Q56="",$O56=""),"",IF(AND(ISNUMBER($Q56),ISNUMBER($O56)),$Q56*$O56,""))</f>
        <v/>
      </c>
      <c r="S56" s="22">
        <f>IF(OR($P56="",$R56=""),"",IF(AND(ISNUMBER($P56),ISNUMBER($R56)),$P56+$R56+IF(ISNUMBER($K56),$K56,0),""))</f>
        <v/>
      </c>
      <c r="T56" s="24">
        <f>IF(COUNTA($A56:$K56)=0,"",IF(OR($A56="",$B56="",$C56="",$D56="",$E56="",$F56="",$G56="",$H56="",$I56="",$J56=""),"Check missing required input",IF(NOT(ISNUMBER($A56)),"Check date",IF(OR(NOT(ISNUMBER($B$3)),NOT(ISNUMBER($D$3)),NOT(ISNUMBER($F$3)),NOT(ISNUMBER($H$3))),"Check worksheet limits",IF(OR($A56&lt;$B$3,$A56&gt;$D$3),"Check date",IF(NOT(ISNUMBER($J56)),"Check service amount",IF($J56&lt;0,"Check negative amount",IF($J56&gt;$F$3,"Check service amount",IF(AND($K56&lt;&gt;"",NOT(ISNUMBER($K56))),"Check adjustment number",IF(ABS(IF(ISNUMBER($K56),$K56,0))&gt;$H$3,"Check adjustment",IF(IFERROR(VLOOKUP($F56,Assumptions!$A$7:$D$106,1,FALSE),"")="","Check technician setup",IF(OR(NOT(ISNUMBER($M56)),NOT(ISNUMBER($N56)),NOT(ISNUMBER($O56))),"Check rate setup",IF(NOT(ISNUMBER(IFERROR(VLOOKUP($I56,Assumptions!$F$7:$G$9,2,FALSE),""))),"Check responsibility setup",IF(AND(ISNUMBER($S56),$S56&lt;0),"Check negative total",""))))))))))))))</f>
        <v/>
      </c>
    </row>
    <row r="57">
      <c r="A57" s="16" t="n"/>
      <c r="B57" s="17" t="n"/>
      <c r="C57" s="17" t="n"/>
      <c r="D57" s="17" t="n"/>
      <c r="E57" s="17" t="n"/>
      <c r="F57" s="17" t="n"/>
      <c r="G57" s="17" t="n"/>
      <c r="H57" s="18" t="n"/>
      <c r="I57" s="18" t="n"/>
      <c r="J57" s="19" t="n"/>
      <c r="K57" s="19" t="n"/>
      <c r="L57" s="20">
        <f>IF(COUNTA($A57:$K57)=0,"",IF(OR($A57="",$F57="",$H57="",$I57="",$J57=""),"",IF(NOT(ISNUMBER($J57)),"",IF($H57&lt;&gt;"Completed",0,IFERROR(IF(ISNUMBER(VLOOKUP($I57,Assumptions!$F$7:$G$9,2,FALSE)),$J57*VLOOKUP($I57,Assumptions!$F$7:$G$9,2,FALSE),""),"")))))</f>
        <v/>
      </c>
      <c r="M57" s="21">
        <f>IF($F57="","",IFERROR(VLOOKUP($F57,Assumptions!$A$7:$D$106,2,FALSE),""))</f>
        <v/>
      </c>
      <c r="N57" s="20">
        <f>IF($F57="","",IFERROR(VLOOKUP($F57,Assumptions!$A$7:$D$106,3,FALSE),""))</f>
        <v/>
      </c>
      <c r="O57" s="21">
        <f>IF($F57="","",IFERROR(VLOOKUP($F57,Assumptions!$A$7:$D$106,4,FALSE),""))</f>
        <v/>
      </c>
      <c r="P57" s="20">
        <f>IF(OR($L57="",$M57=""),"",IF(AND(ISNUMBER($L57),ISNUMBER($M57)),$L57*$M57,""))</f>
        <v/>
      </c>
      <c r="Q57" s="20">
        <f>IF(OR($L57="",$N57="",$A57="",$F57=""),"",IF(AND(ISNUMBER($L57),ISNUMBER($N57),ISNUMBER($A57)),MAX(0,SUMIFS($L$7:L57,$F$7:F57,$F57,$A$7:A57,"&gt;="&amp;DATE(YEAR($A57),MONTH($A57),1),$A$7:A57,"&lt;"&amp;DATE(YEAR($A57),MONTH($A57)+1,1))-$N57)-MAX(0,SUMIFS($L$7:L56,$F$7:F56,$F57,$A$7:A56,"&gt;="&amp;DATE(YEAR($A57),MONTH($A57),1),$A$7:A56,"&lt;"&amp;DATE(YEAR($A57),MONTH($A57)+1,1))-$N57),""))</f>
        <v/>
      </c>
      <c r="R57" s="20">
        <f>IF(OR($Q57="",$O57=""),"",IF(AND(ISNUMBER($Q57),ISNUMBER($O57)),$Q57*$O57,""))</f>
        <v/>
      </c>
      <c r="S57" s="20">
        <f>IF(OR($P57="",$R57=""),"",IF(AND(ISNUMBER($P57),ISNUMBER($R57)),$P57+$R57+IF(ISNUMBER($K57),$K57,0),""))</f>
        <v/>
      </c>
      <c r="T57" s="15">
        <f>IF(COUNTA($A57:$K57)=0,"",IF(OR($A57="",$B57="",$C57="",$D57="",$E57="",$F57="",$G57="",$H57="",$I57="",$J57=""),"Check missing required input",IF(NOT(ISNUMBER($A57)),"Check date",IF(OR(NOT(ISNUMBER($B$3)),NOT(ISNUMBER($D$3)),NOT(ISNUMBER($F$3)),NOT(ISNUMBER($H$3))),"Check worksheet limits",IF(OR($A57&lt;$B$3,$A57&gt;$D$3),"Check date",IF(NOT(ISNUMBER($J57)),"Check service amount",IF($J57&lt;0,"Check negative amount",IF($J57&gt;$F$3,"Check service amount",IF(AND($K57&lt;&gt;"",NOT(ISNUMBER($K57))),"Check adjustment number",IF(ABS(IF(ISNUMBER($K57),$K57,0))&gt;$H$3,"Check adjustment",IF(IFERROR(VLOOKUP($F57,Assumptions!$A$7:$D$106,1,FALSE),"")="","Check technician setup",IF(OR(NOT(ISNUMBER($M57)),NOT(ISNUMBER($N57)),NOT(ISNUMBER($O57))),"Check rate setup",IF(NOT(ISNUMBER(IFERROR(VLOOKUP($I57,Assumptions!$F$7:$G$9,2,FALSE),""))),"Check responsibility setup",IF(AND(ISNUMBER($S57),$S57&lt;0),"Check negative total",""))))))))))))))</f>
        <v/>
      </c>
    </row>
    <row r="58">
      <c r="A58" s="16" t="n"/>
      <c r="B58" s="17" t="n"/>
      <c r="C58" s="17" t="n"/>
      <c r="D58" s="17" t="n"/>
      <c r="E58" s="17" t="n"/>
      <c r="F58" s="17" t="n"/>
      <c r="G58" s="17" t="n"/>
      <c r="H58" s="18" t="n"/>
      <c r="I58" s="18" t="n"/>
      <c r="J58" s="19" t="n"/>
      <c r="K58" s="19" t="n"/>
      <c r="L58" s="22">
        <f>IF(COUNTA($A58:$K58)=0,"",IF(OR($A58="",$F58="",$H58="",$I58="",$J58=""),"",IF(NOT(ISNUMBER($J58)),"",IF($H58&lt;&gt;"Completed",0,IFERROR(IF(ISNUMBER(VLOOKUP($I58,Assumptions!$F$7:$G$9,2,FALSE)),$J58*VLOOKUP($I58,Assumptions!$F$7:$G$9,2,FALSE),""),"")))))</f>
        <v/>
      </c>
      <c r="M58" s="23">
        <f>IF($F58="","",IFERROR(VLOOKUP($F58,Assumptions!$A$7:$D$106,2,FALSE),""))</f>
        <v/>
      </c>
      <c r="N58" s="22">
        <f>IF($F58="","",IFERROR(VLOOKUP($F58,Assumptions!$A$7:$D$106,3,FALSE),""))</f>
        <v/>
      </c>
      <c r="O58" s="23">
        <f>IF($F58="","",IFERROR(VLOOKUP($F58,Assumptions!$A$7:$D$106,4,FALSE),""))</f>
        <v/>
      </c>
      <c r="P58" s="22">
        <f>IF(OR($L58="",$M58=""),"",IF(AND(ISNUMBER($L58),ISNUMBER($M58)),$L58*$M58,""))</f>
        <v/>
      </c>
      <c r="Q58" s="22">
        <f>IF(OR($L58="",$N58="",$A58="",$F58=""),"",IF(AND(ISNUMBER($L58),ISNUMBER($N58),ISNUMBER($A58)),MAX(0,SUMIFS($L$7:L58,$F$7:F58,$F58,$A$7:A58,"&gt;="&amp;DATE(YEAR($A58),MONTH($A58),1),$A$7:A58,"&lt;"&amp;DATE(YEAR($A58),MONTH($A58)+1,1))-$N58)-MAX(0,SUMIFS($L$7:L57,$F$7:F57,$F58,$A$7:A57,"&gt;="&amp;DATE(YEAR($A58),MONTH($A58),1),$A$7:A57,"&lt;"&amp;DATE(YEAR($A58),MONTH($A58)+1,1))-$N58),""))</f>
        <v/>
      </c>
      <c r="R58" s="22">
        <f>IF(OR($Q58="",$O58=""),"",IF(AND(ISNUMBER($Q58),ISNUMBER($O58)),$Q58*$O58,""))</f>
        <v/>
      </c>
      <c r="S58" s="22">
        <f>IF(OR($P58="",$R58=""),"",IF(AND(ISNUMBER($P58),ISNUMBER($R58)),$P58+$R58+IF(ISNUMBER($K58),$K58,0),""))</f>
        <v/>
      </c>
      <c r="T58" s="24">
        <f>IF(COUNTA($A58:$K58)=0,"",IF(OR($A58="",$B58="",$C58="",$D58="",$E58="",$F58="",$G58="",$H58="",$I58="",$J58=""),"Check missing required input",IF(NOT(ISNUMBER($A58)),"Check date",IF(OR(NOT(ISNUMBER($B$3)),NOT(ISNUMBER($D$3)),NOT(ISNUMBER($F$3)),NOT(ISNUMBER($H$3))),"Check worksheet limits",IF(OR($A58&lt;$B$3,$A58&gt;$D$3),"Check date",IF(NOT(ISNUMBER($J58)),"Check service amount",IF($J58&lt;0,"Check negative amount",IF($J58&gt;$F$3,"Check service amount",IF(AND($K58&lt;&gt;"",NOT(ISNUMBER($K58))),"Check adjustment number",IF(ABS(IF(ISNUMBER($K58),$K58,0))&gt;$H$3,"Check adjustment",IF(IFERROR(VLOOKUP($F58,Assumptions!$A$7:$D$106,1,FALSE),"")="","Check technician setup",IF(OR(NOT(ISNUMBER($M58)),NOT(ISNUMBER($N58)),NOT(ISNUMBER($O58))),"Check rate setup",IF(NOT(ISNUMBER(IFERROR(VLOOKUP($I58,Assumptions!$F$7:$G$9,2,FALSE),""))),"Check responsibility setup",IF(AND(ISNUMBER($S58),$S58&lt;0),"Check negative total",""))))))))))))))</f>
        <v/>
      </c>
    </row>
    <row r="59">
      <c r="A59" s="16" t="n"/>
      <c r="B59" s="17" t="n"/>
      <c r="C59" s="17" t="n"/>
      <c r="D59" s="17" t="n"/>
      <c r="E59" s="17" t="n"/>
      <c r="F59" s="17" t="n"/>
      <c r="G59" s="17" t="n"/>
      <c r="H59" s="18" t="n"/>
      <c r="I59" s="18" t="n"/>
      <c r="J59" s="19" t="n"/>
      <c r="K59" s="19" t="n"/>
      <c r="L59" s="20">
        <f>IF(COUNTA($A59:$K59)=0,"",IF(OR($A59="",$F59="",$H59="",$I59="",$J59=""),"",IF(NOT(ISNUMBER($J59)),"",IF($H59&lt;&gt;"Completed",0,IFERROR(IF(ISNUMBER(VLOOKUP($I59,Assumptions!$F$7:$G$9,2,FALSE)),$J59*VLOOKUP($I59,Assumptions!$F$7:$G$9,2,FALSE),""),"")))))</f>
        <v/>
      </c>
      <c r="M59" s="21">
        <f>IF($F59="","",IFERROR(VLOOKUP($F59,Assumptions!$A$7:$D$106,2,FALSE),""))</f>
        <v/>
      </c>
      <c r="N59" s="20">
        <f>IF($F59="","",IFERROR(VLOOKUP($F59,Assumptions!$A$7:$D$106,3,FALSE),""))</f>
        <v/>
      </c>
      <c r="O59" s="21">
        <f>IF($F59="","",IFERROR(VLOOKUP($F59,Assumptions!$A$7:$D$106,4,FALSE),""))</f>
        <v/>
      </c>
      <c r="P59" s="20">
        <f>IF(OR($L59="",$M59=""),"",IF(AND(ISNUMBER($L59),ISNUMBER($M59)),$L59*$M59,""))</f>
        <v/>
      </c>
      <c r="Q59" s="20">
        <f>IF(OR($L59="",$N59="",$A59="",$F59=""),"",IF(AND(ISNUMBER($L59),ISNUMBER($N59),ISNUMBER($A59)),MAX(0,SUMIFS($L$7:L59,$F$7:F59,$F59,$A$7:A59,"&gt;="&amp;DATE(YEAR($A59),MONTH($A59),1),$A$7:A59,"&lt;"&amp;DATE(YEAR($A59),MONTH($A59)+1,1))-$N59)-MAX(0,SUMIFS($L$7:L58,$F$7:F58,$F59,$A$7:A58,"&gt;="&amp;DATE(YEAR($A59),MONTH($A59),1),$A$7:A58,"&lt;"&amp;DATE(YEAR($A59),MONTH($A59)+1,1))-$N59),""))</f>
        <v/>
      </c>
      <c r="R59" s="20">
        <f>IF(OR($Q59="",$O59=""),"",IF(AND(ISNUMBER($Q59),ISNUMBER($O59)),$Q59*$O59,""))</f>
        <v/>
      </c>
      <c r="S59" s="20">
        <f>IF(OR($P59="",$R59=""),"",IF(AND(ISNUMBER($P59),ISNUMBER($R59)),$P59+$R59+IF(ISNUMBER($K59),$K59,0),""))</f>
        <v/>
      </c>
      <c r="T59" s="15">
        <f>IF(COUNTA($A59:$K59)=0,"",IF(OR($A59="",$B59="",$C59="",$D59="",$E59="",$F59="",$G59="",$H59="",$I59="",$J59=""),"Check missing required input",IF(NOT(ISNUMBER($A59)),"Check date",IF(OR(NOT(ISNUMBER($B$3)),NOT(ISNUMBER($D$3)),NOT(ISNUMBER($F$3)),NOT(ISNUMBER($H$3))),"Check worksheet limits",IF(OR($A59&lt;$B$3,$A59&gt;$D$3),"Check date",IF(NOT(ISNUMBER($J59)),"Check service amount",IF($J59&lt;0,"Check negative amount",IF($J59&gt;$F$3,"Check service amount",IF(AND($K59&lt;&gt;"",NOT(ISNUMBER($K59))),"Check adjustment number",IF(ABS(IF(ISNUMBER($K59),$K59,0))&gt;$H$3,"Check adjustment",IF(IFERROR(VLOOKUP($F59,Assumptions!$A$7:$D$106,1,FALSE),"")="","Check technician setup",IF(OR(NOT(ISNUMBER($M59)),NOT(ISNUMBER($N59)),NOT(ISNUMBER($O59))),"Check rate setup",IF(NOT(ISNUMBER(IFERROR(VLOOKUP($I59,Assumptions!$F$7:$G$9,2,FALSE),""))),"Check responsibility setup",IF(AND(ISNUMBER($S59),$S59&lt;0),"Check negative total",""))))))))))))))</f>
        <v/>
      </c>
    </row>
    <row r="60">
      <c r="A60" s="16" t="n"/>
      <c r="B60" s="17" t="n"/>
      <c r="C60" s="17" t="n"/>
      <c r="D60" s="17" t="n"/>
      <c r="E60" s="17" t="n"/>
      <c r="F60" s="17" t="n"/>
      <c r="G60" s="17" t="n"/>
      <c r="H60" s="18" t="n"/>
      <c r="I60" s="18" t="n"/>
      <c r="J60" s="19" t="n"/>
      <c r="K60" s="19" t="n"/>
      <c r="L60" s="22">
        <f>IF(COUNTA($A60:$K60)=0,"",IF(OR($A60="",$F60="",$H60="",$I60="",$J60=""),"",IF(NOT(ISNUMBER($J60)),"",IF($H60&lt;&gt;"Completed",0,IFERROR(IF(ISNUMBER(VLOOKUP($I60,Assumptions!$F$7:$G$9,2,FALSE)),$J60*VLOOKUP($I60,Assumptions!$F$7:$G$9,2,FALSE),""),"")))))</f>
        <v/>
      </c>
      <c r="M60" s="23">
        <f>IF($F60="","",IFERROR(VLOOKUP($F60,Assumptions!$A$7:$D$106,2,FALSE),""))</f>
        <v/>
      </c>
      <c r="N60" s="22">
        <f>IF($F60="","",IFERROR(VLOOKUP($F60,Assumptions!$A$7:$D$106,3,FALSE),""))</f>
        <v/>
      </c>
      <c r="O60" s="23">
        <f>IF($F60="","",IFERROR(VLOOKUP($F60,Assumptions!$A$7:$D$106,4,FALSE),""))</f>
        <v/>
      </c>
      <c r="P60" s="22">
        <f>IF(OR($L60="",$M60=""),"",IF(AND(ISNUMBER($L60),ISNUMBER($M60)),$L60*$M60,""))</f>
        <v/>
      </c>
      <c r="Q60" s="22">
        <f>IF(OR($L60="",$N60="",$A60="",$F60=""),"",IF(AND(ISNUMBER($L60),ISNUMBER($N60),ISNUMBER($A60)),MAX(0,SUMIFS($L$7:L60,$F$7:F60,$F60,$A$7:A60,"&gt;="&amp;DATE(YEAR($A60),MONTH($A60),1),$A$7:A60,"&lt;"&amp;DATE(YEAR($A60),MONTH($A60)+1,1))-$N60)-MAX(0,SUMIFS($L$7:L59,$F$7:F59,$F60,$A$7:A59,"&gt;="&amp;DATE(YEAR($A60),MONTH($A60),1),$A$7:A59,"&lt;"&amp;DATE(YEAR($A60),MONTH($A60)+1,1))-$N60),""))</f>
        <v/>
      </c>
      <c r="R60" s="22">
        <f>IF(OR($Q60="",$O60=""),"",IF(AND(ISNUMBER($Q60),ISNUMBER($O60)),$Q60*$O60,""))</f>
        <v/>
      </c>
      <c r="S60" s="22">
        <f>IF(OR($P60="",$R60=""),"",IF(AND(ISNUMBER($P60),ISNUMBER($R60)),$P60+$R60+IF(ISNUMBER($K60),$K60,0),""))</f>
        <v/>
      </c>
      <c r="T60" s="24">
        <f>IF(COUNTA($A60:$K60)=0,"",IF(OR($A60="",$B60="",$C60="",$D60="",$E60="",$F60="",$G60="",$H60="",$I60="",$J60=""),"Check missing required input",IF(NOT(ISNUMBER($A60)),"Check date",IF(OR(NOT(ISNUMBER($B$3)),NOT(ISNUMBER($D$3)),NOT(ISNUMBER($F$3)),NOT(ISNUMBER($H$3))),"Check worksheet limits",IF(OR($A60&lt;$B$3,$A60&gt;$D$3),"Check date",IF(NOT(ISNUMBER($J60)),"Check service amount",IF($J60&lt;0,"Check negative amount",IF($J60&gt;$F$3,"Check service amount",IF(AND($K60&lt;&gt;"",NOT(ISNUMBER($K60))),"Check adjustment number",IF(ABS(IF(ISNUMBER($K60),$K60,0))&gt;$H$3,"Check adjustment",IF(IFERROR(VLOOKUP($F60,Assumptions!$A$7:$D$106,1,FALSE),"")="","Check technician setup",IF(OR(NOT(ISNUMBER($M60)),NOT(ISNUMBER($N60)),NOT(ISNUMBER($O60))),"Check rate setup",IF(NOT(ISNUMBER(IFERROR(VLOOKUP($I60,Assumptions!$F$7:$G$9,2,FALSE),""))),"Check responsibility setup",IF(AND(ISNUMBER($S60),$S60&lt;0),"Check negative total",""))))))))))))))</f>
        <v/>
      </c>
    </row>
    <row r="61">
      <c r="A61" s="16" t="n"/>
      <c r="B61" s="17" t="n"/>
      <c r="C61" s="17" t="n"/>
      <c r="D61" s="17" t="n"/>
      <c r="E61" s="17" t="n"/>
      <c r="F61" s="17" t="n"/>
      <c r="G61" s="17" t="n"/>
      <c r="H61" s="18" t="n"/>
      <c r="I61" s="18" t="n"/>
      <c r="J61" s="19" t="n"/>
      <c r="K61" s="19" t="n"/>
      <c r="L61" s="20">
        <f>IF(COUNTA($A61:$K61)=0,"",IF(OR($A61="",$F61="",$H61="",$I61="",$J61=""),"",IF(NOT(ISNUMBER($J61)),"",IF($H61&lt;&gt;"Completed",0,IFERROR(IF(ISNUMBER(VLOOKUP($I61,Assumptions!$F$7:$G$9,2,FALSE)),$J61*VLOOKUP($I61,Assumptions!$F$7:$G$9,2,FALSE),""),"")))))</f>
        <v/>
      </c>
      <c r="M61" s="21">
        <f>IF($F61="","",IFERROR(VLOOKUP($F61,Assumptions!$A$7:$D$106,2,FALSE),""))</f>
        <v/>
      </c>
      <c r="N61" s="20">
        <f>IF($F61="","",IFERROR(VLOOKUP($F61,Assumptions!$A$7:$D$106,3,FALSE),""))</f>
        <v/>
      </c>
      <c r="O61" s="21">
        <f>IF($F61="","",IFERROR(VLOOKUP($F61,Assumptions!$A$7:$D$106,4,FALSE),""))</f>
        <v/>
      </c>
      <c r="P61" s="20">
        <f>IF(OR($L61="",$M61=""),"",IF(AND(ISNUMBER($L61),ISNUMBER($M61)),$L61*$M61,""))</f>
        <v/>
      </c>
      <c r="Q61" s="20">
        <f>IF(OR($L61="",$N61="",$A61="",$F61=""),"",IF(AND(ISNUMBER($L61),ISNUMBER($N61),ISNUMBER($A61)),MAX(0,SUMIFS($L$7:L61,$F$7:F61,$F61,$A$7:A61,"&gt;="&amp;DATE(YEAR($A61),MONTH($A61),1),$A$7:A61,"&lt;"&amp;DATE(YEAR($A61),MONTH($A61)+1,1))-$N61)-MAX(0,SUMIFS($L$7:L60,$F$7:F60,$F61,$A$7:A60,"&gt;="&amp;DATE(YEAR($A61),MONTH($A61),1),$A$7:A60,"&lt;"&amp;DATE(YEAR($A61),MONTH($A61)+1,1))-$N61),""))</f>
        <v/>
      </c>
      <c r="R61" s="20">
        <f>IF(OR($Q61="",$O61=""),"",IF(AND(ISNUMBER($Q61),ISNUMBER($O61)),$Q61*$O61,""))</f>
        <v/>
      </c>
      <c r="S61" s="20">
        <f>IF(OR($P61="",$R61=""),"",IF(AND(ISNUMBER($P61),ISNUMBER($R61)),$P61+$R61+IF(ISNUMBER($K61),$K61,0),""))</f>
        <v/>
      </c>
      <c r="T61" s="15">
        <f>IF(COUNTA($A61:$K61)=0,"",IF(OR($A61="",$B61="",$C61="",$D61="",$E61="",$F61="",$G61="",$H61="",$I61="",$J61=""),"Check missing required input",IF(NOT(ISNUMBER($A61)),"Check date",IF(OR(NOT(ISNUMBER($B$3)),NOT(ISNUMBER($D$3)),NOT(ISNUMBER($F$3)),NOT(ISNUMBER($H$3))),"Check worksheet limits",IF(OR($A61&lt;$B$3,$A61&gt;$D$3),"Check date",IF(NOT(ISNUMBER($J61)),"Check service amount",IF($J61&lt;0,"Check negative amount",IF($J61&gt;$F$3,"Check service amount",IF(AND($K61&lt;&gt;"",NOT(ISNUMBER($K61))),"Check adjustment number",IF(ABS(IF(ISNUMBER($K61),$K61,0))&gt;$H$3,"Check adjustment",IF(IFERROR(VLOOKUP($F61,Assumptions!$A$7:$D$106,1,FALSE),"")="","Check technician setup",IF(OR(NOT(ISNUMBER($M61)),NOT(ISNUMBER($N61)),NOT(ISNUMBER($O61))),"Check rate setup",IF(NOT(ISNUMBER(IFERROR(VLOOKUP($I61,Assumptions!$F$7:$G$9,2,FALSE),""))),"Check responsibility setup",IF(AND(ISNUMBER($S61),$S61&lt;0),"Check negative total",""))))))))))))))</f>
        <v/>
      </c>
    </row>
    <row r="62">
      <c r="A62" s="16" t="n"/>
      <c r="B62" s="17" t="n"/>
      <c r="C62" s="17" t="n"/>
      <c r="D62" s="17" t="n"/>
      <c r="E62" s="17" t="n"/>
      <c r="F62" s="17" t="n"/>
      <c r="G62" s="17" t="n"/>
      <c r="H62" s="18" t="n"/>
      <c r="I62" s="18" t="n"/>
      <c r="J62" s="19" t="n"/>
      <c r="K62" s="19" t="n"/>
      <c r="L62" s="22">
        <f>IF(COUNTA($A62:$K62)=0,"",IF(OR($A62="",$F62="",$H62="",$I62="",$J62=""),"",IF(NOT(ISNUMBER($J62)),"",IF($H62&lt;&gt;"Completed",0,IFERROR(IF(ISNUMBER(VLOOKUP($I62,Assumptions!$F$7:$G$9,2,FALSE)),$J62*VLOOKUP($I62,Assumptions!$F$7:$G$9,2,FALSE),""),"")))))</f>
        <v/>
      </c>
      <c r="M62" s="23">
        <f>IF($F62="","",IFERROR(VLOOKUP($F62,Assumptions!$A$7:$D$106,2,FALSE),""))</f>
        <v/>
      </c>
      <c r="N62" s="22">
        <f>IF($F62="","",IFERROR(VLOOKUP($F62,Assumptions!$A$7:$D$106,3,FALSE),""))</f>
        <v/>
      </c>
      <c r="O62" s="23">
        <f>IF($F62="","",IFERROR(VLOOKUP($F62,Assumptions!$A$7:$D$106,4,FALSE),""))</f>
        <v/>
      </c>
      <c r="P62" s="22">
        <f>IF(OR($L62="",$M62=""),"",IF(AND(ISNUMBER($L62),ISNUMBER($M62)),$L62*$M62,""))</f>
        <v/>
      </c>
      <c r="Q62" s="22">
        <f>IF(OR($L62="",$N62="",$A62="",$F62=""),"",IF(AND(ISNUMBER($L62),ISNUMBER($N62),ISNUMBER($A62)),MAX(0,SUMIFS($L$7:L62,$F$7:F62,$F62,$A$7:A62,"&gt;="&amp;DATE(YEAR($A62),MONTH($A62),1),$A$7:A62,"&lt;"&amp;DATE(YEAR($A62),MONTH($A62)+1,1))-$N62)-MAX(0,SUMIFS($L$7:L61,$F$7:F61,$F62,$A$7:A61,"&gt;="&amp;DATE(YEAR($A62),MONTH($A62),1),$A$7:A61,"&lt;"&amp;DATE(YEAR($A62),MONTH($A62)+1,1))-$N62),""))</f>
        <v/>
      </c>
      <c r="R62" s="22">
        <f>IF(OR($Q62="",$O62=""),"",IF(AND(ISNUMBER($Q62),ISNUMBER($O62)),$Q62*$O62,""))</f>
        <v/>
      </c>
      <c r="S62" s="22">
        <f>IF(OR($P62="",$R62=""),"",IF(AND(ISNUMBER($P62),ISNUMBER($R62)),$P62+$R62+IF(ISNUMBER($K62),$K62,0),""))</f>
        <v/>
      </c>
      <c r="T62" s="24">
        <f>IF(COUNTA($A62:$K62)=0,"",IF(OR($A62="",$B62="",$C62="",$D62="",$E62="",$F62="",$G62="",$H62="",$I62="",$J62=""),"Check missing required input",IF(NOT(ISNUMBER($A62)),"Check date",IF(OR(NOT(ISNUMBER($B$3)),NOT(ISNUMBER($D$3)),NOT(ISNUMBER($F$3)),NOT(ISNUMBER($H$3))),"Check worksheet limits",IF(OR($A62&lt;$B$3,$A62&gt;$D$3),"Check date",IF(NOT(ISNUMBER($J62)),"Check service amount",IF($J62&lt;0,"Check negative amount",IF($J62&gt;$F$3,"Check service amount",IF(AND($K62&lt;&gt;"",NOT(ISNUMBER($K62))),"Check adjustment number",IF(ABS(IF(ISNUMBER($K62),$K62,0))&gt;$H$3,"Check adjustment",IF(IFERROR(VLOOKUP($F62,Assumptions!$A$7:$D$106,1,FALSE),"")="","Check technician setup",IF(OR(NOT(ISNUMBER($M62)),NOT(ISNUMBER($N62)),NOT(ISNUMBER($O62))),"Check rate setup",IF(NOT(ISNUMBER(IFERROR(VLOOKUP($I62,Assumptions!$F$7:$G$9,2,FALSE),""))),"Check responsibility setup",IF(AND(ISNUMBER($S62),$S62&lt;0),"Check negative total",""))))))))))))))</f>
        <v/>
      </c>
    </row>
    <row r="63">
      <c r="A63" s="16" t="n"/>
      <c r="B63" s="17" t="n"/>
      <c r="C63" s="17" t="n"/>
      <c r="D63" s="17" t="n"/>
      <c r="E63" s="17" t="n"/>
      <c r="F63" s="17" t="n"/>
      <c r="G63" s="17" t="n"/>
      <c r="H63" s="18" t="n"/>
      <c r="I63" s="18" t="n"/>
      <c r="J63" s="19" t="n"/>
      <c r="K63" s="19" t="n"/>
      <c r="L63" s="20">
        <f>IF(COUNTA($A63:$K63)=0,"",IF(OR($A63="",$F63="",$H63="",$I63="",$J63=""),"",IF(NOT(ISNUMBER($J63)),"",IF($H63&lt;&gt;"Completed",0,IFERROR(IF(ISNUMBER(VLOOKUP($I63,Assumptions!$F$7:$G$9,2,FALSE)),$J63*VLOOKUP($I63,Assumptions!$F$7:$G$9,2,FALSE),""),"")))))</f>
        <v/>
      </c>
      <c r="M63" s="21">
        <f>IF($F63="","",IFERROR(VLOOKUP($F63,Assumptions!$A$7:$D$106,2,FALSE),""))</f>
        <v/>
      </c>
      <c r="N63" s="20">
        <f>IF($F63="","",IFERROR(VLOOKUP($F63,Assumptions!$A$7:$D$106,3,FALSE),""))</f>
        <v/>
      </c>
      <c r="O63" s="21">
        <f>IF($F63="","",IFERROR(VLOOKUP($F63,Assumptions!$A$7:$D$106,4,FALSE),""))</f>
        <v/>
      </c>
      <c r="P63" s="20">
        <f>IF(OR($L63="",$M63=""),"",IF(AND(ISNUMBER($L63),ISNUMBER($M63)),$L63*$M63,""))</f>
        <v/>
      </c>
      <c r="Q63" s="20">
        <f>IF(OR($L63="",$N63="",$A63="",$F63=""),"",IF(AND(ISNUMBER($L63),ISNUMBER($N63),ISNUMBER($A63)),MAX(0,SUMIFS($L$7:L63,$F$7:F63,$F63,$A$7:A63,"&gt;="&amp;DATE(YEAR($A63),MONTH($A63),1),$A$7:A63,"&lt;"&amp;DATE(YEAR($A63),MONTH($A63)+1,1))-$N63)-MAX(0,SUMIFS($L$7:L62,$F$7:F62,$F63,$A$7:A62,"&gt;="&amp;DATE(YEAR($A63),MONTH($A63),1),$A$7:A62,"&lt;"&amp;DATE(YEAR($A63),MONTH($A63)+1,1))-$N63),""))</f>
        <v/>
      </c>
      <c r="R63" s="20">
        <f>IF(OR($Q63="",$O63=""),"",IF(AND(ISNUMBER($Q63),ISNUMBER($O63)),$Q63*$O63,""))</f>
        <v/>
      </c>
      <c r="S63" s="20">
        <f>IF(OR($P63="",$R63=""),"",IF(AND(ISNUMBER($P63),ISNUMBER($R63)),$P63+$R63+IF(ISNUMBER($K63),$K63,0),""))</f>
        <v/>
      </c>
      <c r="T63" s="15">
        <f>IF(COUNTA($A63:$K63)=0,"",IF(OR($A63="",$B63="",$C63="",$D63="",$E63="",$F63="",$G63="",$H63="",$I63="",$J63=""),"Check missing required input",IF(NOT(ISNUMBER($A63)),"Check date",IF(OR(NOT(ISNUMBER($B$3)),NOT(ISNUMBER($D$3)),NOT(ISNUMBER($F$3)),NOT(ISNUMBER($H$3))),"Check worksheet limits",IF(OR($A63&lt;$B$3,$A63&gt;$D$3),"Check date",IF(NOT(ISNUMBER($J63)),"Check service amount",IF($J63&lt;0,"Check negative amount",IF($J63&gt;$F$3,"Check service amount",IF(AND($K63&lt;&gt;"",NOT(ISNUMBER($K63))),"Check adjustment number",IF(ABS(IF(ISNUMBER($K63),$K63,0))&gt;$H$3,"Check adjustment",IF(IFERROR(VLOOKUP($F63,Assumptions!$A$7:$D$106,1,FALSE),"")="","Check technician setup",IF(OR(NOT(ISNUMBER($M63)),NOT(ISNUMBER($N63)),NOT(ISNUMBER($O63))),"Check rate setup",IF(NOT(ISNUMBER(IFERROR(VLOOKUP($I63,Assumptions!$F$7:$G$9,2,FALSE),""))),"Check responsibility setup",IF(AND(ISNUMBER($S63),$S63&lt;0),"Check negative total",""))))))))))))))</f>
        <v/>
      </c>
    </row>
    <row r="64">
      <c r="A64" s="16" t="n"/>
      <c r="B64" s="17" t="n"/>
      <c r="C64" s="17" t="n"/>
      <c r="D64" s="17" t="n"/>
      <c r="E64" s="17" t="n"/>
      <c r="F64" s="17" t="n"/>
      <c r="G64" s="17" t="n"/>
      <c r="H64" s="18" t="n"/>
      <c r="I64" s="18" t="n"/>
      <c r="J64" s="19" t="n"/>
      <c r="K64" s="19" t="n"/>
      <c r="L64" s="22">
        <f>IF(COUNTA($A64:$K64)=0,"",IF(OR($A64="",$F64="",$H64="",$I64="",$J64=""),"",IF(NOT(ISNUMBER($J64)),"",IF($H64&lt;&gt;"Completed",0,IFERROR(IF(ISNUMBER(VLOOKUP($I64,Assumptions!$F$7:$G$9,2,FALSE)),$J64*VLOOKUP($I64,Assumptions!$F$7:$G$9,2,FALSE),""),"")))))</f>
        <v/>
      </c>
      <c r="M64" s="23">
        <f>IF($F64="","",IFERROR(VLOOKUP($F64,Assumptions!$A$7:$D$106,2,FALSE),""))</f>
        <v/>
      </c>
      <c r="N64" s="22">
        <f>IF($F64="","",IFERROR(VLOOKUP($F64,Assumptions!$A$7:$D$106,3,FALSE),""))</f>
        <v/>
      </c>
      <c r="O64" s="23">
        <f>IF($F64="","",IFERROR(VLOOKUP($F64,Assumptions!$A$7:$D$106,4,FALSE),""))</f>
        <v/>
      </c>
      <c r="P64" s="22">
        <f>IF(OR($L64="",$M64=""),"",IF(AND(ISNUMBER($L64),ISNUMBER($M64)),$L64*$M64,""))</f>
        <v/>
      </c>
      <c r="Q64" s="22">
        <f>IF(OR($L64="",$N64="",$A64="",$F64=""),"",IF(AND(ISNUMBER($L64),ISNUMBER($N64),ISNUMBER($A64)),MAX(0,SUMIFS($L$7:L64,$F$7:F64,$F64,$A$7:A64,"&gt;="&amp;DATE(YEAR($A64),MONTH($A64),1),$A$7:A64,"&lt;"&amp;DATE(YEAR($A64),MONTH($A64)+1,1))-$N64)-MAX(0,SUMIFS($L$7:L63,$F$7:F63,$F64,$A$7:A63,"&gt;="&amp;DATE(YEAR($A64),MONTH($A64),1),$A$7:A63,"&lt;"&amp;DATE(YEAR($A64),MONTH($A64)+1,1))-$N64),""))</f>
        <v/>
      </c>
      <c r="R64" s="22">
        <f>IF(OR($Q64="",$O64=""),"",IF(AND(ISNUMBER($Q64),ISNUMBER($O64)),$Q64*$O64,""))</f>
        <v/>
      </c>
      <c r="S64" s="22">
        <f>IF(OR($P64="",$R64=""),"",IF(AND(ISNUMBER($P64),ISNUMBER($R64)),$P64+$R64+IF(ISNUMBER($K64),$K64,0),""))</f>
        <v/>
      </c>
      <c r="T64" s="24">
        <f>IF(COUNTA($A64:$K64)=0,"",IF(OR($A64="",$B64="",$C64="",$D64="",$E64="",$F64="",$G64="",$H64="",$I64="",$J64=""),"Check missing required input",IF(NOT(ISNUMBER($A64)),"Check date",IF(OR(NOT(ISNUMBER($B$3)),NOT(ISNUMBER($D$3)),NOT(ISNUMBER($F$3)),NOT(ISNUMBER($H$3))),"Check worksheet limits",IF(OR($A64&lt;$B$3,$A64&gt;$D$3),"Check date",IF(NOT(ISNUMBER($J64)),"Check service amount",IF($J64&lt;0,"Check negative amount",IF($J64&gt;$F$3,"Check service amount",IF(AND($K64&lt;&gt;"",NOT(ISNUMBER($K64))),"Check adjustment number",IF(ABS(IF(ISNUMBER($K64),$K64,0))&gt;$H$3,"Check adjustment",IF(IFERROR(VLOOKUP($F64,Assumptions!$A$7:$D$106,1,FALSE),"")="","Check technician setup",IF(OR(NOT(ISNUMBER($M64)),NOT(ISNUMBER($N64)),NOT(ISNUMBER($O64))),"Check rate setup",IF(NOT(ISNUMBER(IFERROR(VLOOKUP($I64,Assumptions!$F$7:$G$9,2,FALSE),""))),"Check responsibility setup",IF(AND(ISNUMBER($S64),$S64&lt;0),"Check negative total",""))))))))))))))</f>
        <v/>
      </c>
    </row>
    <row r="65">
      <c r="A65" s="16" t="n"/>
      <c r="B65" s="17" t="n"/>
      <c r="C65" s="17" t="n"/>
      <c r="D65" s="17" t="n"/>
      <c r="E65" s="17" t="n"/>
      <c r="F65" s="17" t="n"/>
      <c r="G65" s="17" t="n"/>
      <c r="H65" s="18" t="n"/>
      <c r="I65" s="18" t="n"/>
      <c r="J65" s="19" t="n"/>
      <c r="K65" s="19" t="n"/>
      <c r="L65" s="20">
        <f>IF(COUNTA($A65:$K65)=0,"",IF(OR($A65="",$F65="",$H65="",$I65="",$J65=""),"",IF(NOT(ISNUMBER($J65)),"",IF($H65&lt;&gt;"Completed",0,IFERROR(IF(ISNUMBER(VLOOKUP($I65,Assumptions!$F$7:$G$9,2,FALSE)),$J65*VLOOKUP($I65,Assumptions!$F$7:$G$9,2,FALSE),""),"")))))</f>
        <v/>
      </c>
      <c r="M65" s="21">
        <f>IF($F65="","",IFERROR(VLOOKUP($F65,Assumptions!$A$7:$D$106,2,FALSE),""))</f>
        <v/>
      </c>
      <c r="N65" s="20">
        <f>IF($F65="","",IFERROR(VLOOKUP($F65,Assumptions!$A$7:$D$106,3,FALSE),""))</f>
        <v/>
      </c>
      <c r="O65" s="21">
        <f>IF($F65="","",IFERROR(VLOOKUP($F65,Assumptions!$A$7:$D$106,4,FALSE),""))</f>
        <v/>
      </c>
      <c r="P65" s="20">
        <f>IF(OR($L65="",$M65=""),"",IF(AND(ISNUMBER($L65),ISNUMBER($M65)),$L65*$M65,""))</f>
        <v/>
      </c>
      <c r="Q65" s="20">
        <f>IF(OR($L65="",$N65="",$A65="",$F65=""),"",IF(AND(ISNUMBER($L65),ISNUMBER($N65),ISNUMBER($A65)),MAX(0,SUMIFS($L$7:L65,$F$7:F65,$F65,$A$7:A65,"&gt;="&amp;DATE(YEAR($A65),MONTH($A65),1),$A$7:A65,"&lt;"&amp;DATE(YEAR($A65),MONTH($A65)+1,1))-$N65)-MAX(0,SUMIFS($L$7:L64,$F$7:F64,$F65,$A$7:A64,"&gt;="&amp;DATE(YEAR($A65),MONTH($A65),1),$A$7:A64,"&lt;"&amp;DATE(YEAR($A65),MONTH($A65)+1,1))-$N65),""))</f>
        <v/>
      </c>
      <c r="R65" s="20">
        <f>IF(OR($Q65="",$O65=""),"",IF(AND(ISNUMBER($Q65),ISNUMBER($O65)),$Q65*$O65,""))</f>
        <v/>
      </c>
      <c r="S65" s="20">
        <f>IF(OR($P65="",$R65=""),"",IF(AND(ISNUMBER($P65),ISNUMBER($R65)),$P65+$R65+IF(ISNUMBER($K65),$K65,0),""))</f>
        <v/>
      </c>
      <c r="T65" s="15">
        <f>IF(COUNTA($A65:$K65)=0,"",IF(OR($A65="",$B65="",$C65="",$D65="",$E65="",$F65="",$G65="",$H65="",$I65="",$J65=""),"Check missing required input",IF(NOT(ISNUMBER($A65)),"Check date",IF(OR(NOT(ISNUMBER($B$3)),NOT(ISNUMBER($D$3)),NOT(ISNUMBER($F$3)),NOT(ISNUMBER($H$3))),"Check worksheet limits",IF(OR($A65&lt;$B$3,$A65&gt;$D$3),"Check date",IF(NOT(ISNUMBER($J65)),"Check service amount",IF($J65&lt;0,"Check negative amount",IF($J65&gt;$F$3,"Check service amount",IF(AND($K65&lt;&gt;"",NOT(ISNUMBER($K65))),"Check adjustment number",IF(ABS(IF(ISNUMBER($K65),$K65,0))&gt;$H$3,"Check adjustment",IF(IFERROR(VLOOKUP($F65,Assumptions!$A$7:$D$106,1,FALSE),"")="","Check technician setup",IF(OR(NOT(ISNUMBER($M65)),NOT(ISNUMBER($N65)),NOT(ISNUMBER($O65))),"Check rate setup",IF(NOT(ISNUMBER(IFERROR(VLOOKUP($I65,Assumptions!$F$7:$G$9,2,FALSE),""))),"Check responsibility setup",IF(AND(ISNUMBER($S65),$S65&lt;0),"Check negative total",""))))))))))))))</f>
        <v/>
      </c>
    </row>
    <row r="66">
      <c r="A66" s="16" t="n"/>
      <c r="B66" s="17" t="n"/>
      <c r="C66" s="17" t="n"/>
      <c r="D66" s="17" t="n"/>
      <c r="E66" s="17" t="n"/>
      <c r="F66" s="17" t="n"/>
      <c r="G66" s="17" t="n"/>
      <c r="H66" s="18" t="n"/>
      <c r="I66" s="18" t="n"/>
      <c r="J66" s="19" t="n"/>
      <c r="K66" s="19" t="n"/>
      <c r="L66" s="22">
        <f>IF(COUNTA($A66:$K66)=0,"",IF(OR($A66="",$F66="",$H66="",$I66="",$J66=""),"",IF(NOT(ISNUMBER($J66)),"",IF($H66&lt;&gt;"Completed",0,IFERROR(IF(ISNUMBER(VLOOKUP($I66,Assumptions!$F$7:$G$9,2,FALSE)),$J66*VLOOKUP($I66,Assumptions!$F$7:$G$9,2,FALSE),""),"")))))</f>
        <v/>
      </c>
      <c r="M66" s="23">
        <f>IF($F66="","",IFERROR(VLOOKUP($F66,Assumptions!$A$7:$D$106,2,FALSE),""))</f>
        <v/>
      </c>
      <c r="N66" s="22">
        <f>IF($F66="","",IFERROR(VLOOKUP($F66,Assumptions!$A$7:$D$106,3,FALSE),""))</f>
        <v/>
      </c>
      <c r="O66" s="23">
        <f>IF($F66="","",IFERROR(VLOOKUP($F66,Assumptions!$A$7:$D$106,4,FALSE),""))</f>
        <v/>
      </c>
      <c r="P66" s="22">
        <f>IF(OR($L66="",$M66=""),"",IF(AND(ISNUMBER($L66),ISNUMBER($M66)),$L66*$M66,""))</f>
        <v/>
      </c>
      <c r="Q66" s="22">
        <f>IF(OR($L66="",$N66="",$A66="",$F66=""),"",IF(AND(ISNUMBER($L66),ISNUMBER($N66),ISNUMBER($A66)),MAX(0,SUMIFS($L$7:L66,$F$7:F66,$F66,$A$7:A66,"&gt;="&amp;DATE(YEAR($A66),MONTH($A66),1),$A$7:A66,"&lt;"&amp;DATE(YEAR($A66),MONTH($A66)+1,1))-$N66)-MAX(0,SUMIFS($L$7:L65,$F$7:F65,$F66,$A$7:A65,"&gt;="&amp;DATE(YEAR($A66),MONTH($A66),1),$A$7:A65,"&lt;"&amp;DATE(YEAR($A66),MONTH($A66)+1,1))-$N66),""))</f>
        <v/>
      </c>
      <c r="R66" s="22">
        <f>IF(OR($Q66="",$O66=""),"",IF(AND(ISNUMBER($Q66),ISNUMBER($O66)),$Q66*$O66,""))</f>
        <v/>
      </c>
      <c r="S66" s="22">
        <f>IF(OR($P66="",$R66=""),"",IF(AND(ISNUMBER($P66),ISNUMBER($R66)),$P66+$R66+IF(ISNUMBER($K66),$K66,0),""))</f>
        <v/>
      </c>
      <c r="T66" s="24">
        <f>IF(COUNTA($A66:$K66)=0,"",IF(OR($A66="",$B66="",$C66="",$D66="",$E66="",$F66="",$G66="",$H66="",$I66="",$J66=""),"Check missing required input",IF(NOT(ISNUMBER($A66)),"Check date",IF(OR(NOT(ISNUMBER($B$3)),NOT(ISNUMBER($D$3)),NOT(ISNUMBER($F$3)),NOT(ISNUMBER($H$3))),"Check worksheet limits",IF(OR($A66&lt;$B$3,$A66&gt;$D$3),"Check date",IF(NOT(ISNUMBER($J66)),"Check service amount",IF($J66&lt;0,"Check negative amount",IF($J66&gt;$F$3,"Check service amount",IF(AND($K66&lt;&gt;"",NOT(ISNUMBER($K66))),"Check adjustment number",IF(ABS(IF(ISNUMBER($K66),$K66,0))&gt;$H$3,"Check adjustment",IF(IFERROR(VLOOKUP($F66,Assumptions!$A$7:$D$106,1,FALSE),"")="","Check technician setup",IF(OR(NOT(ISNUMBER($M66)),NOT(ISNUMBER($N66)),NOT(ISNUMBER($O66))),"Check rate setup",IF(NOT(ISNUMBER(IFERROR(VLOOKUP($I66,Assumptions!$F$7:$G$9,2,FALSE),""))),"Check responsibility setup",IF(AND(ISNUMBER($S66),$S66&lt;0),"Check negative total",""))))))))))))))</f>
        <v/>
      </c>
    </row>
    <row r="67">
      <c r="A67" s="16" t="n"/>
      <c r="B67" s="17" t="n"/>
      <c r="C67" s="17" t="n"/>
      <c r="D67" s="17" t="n"/>
      <c r="E67" s="17" t="n"/>
      <c r="F67" s="17" t="n"/>
      <c r="G67" s="17" t="n"/>
      <c r="H67" s="18" t="n"/>
      <c r="I67" s="18" t="n"/>
      <c r="J67" s="19" t="n"/>
      <c r="K67" s="19" t="n"/>
      <c r="L67" s="20">
        <f>IF(COUNTA($A67:$K67)=0,"",IF(OR($A67="",$F67="",$H67="",$I67="",$J67=""),"",IF(NOT(ISNUMBER($J67)),"",IF($H67&lt;&gt;"Completed",0,IFERROR(IF(ISNUMBER(VLOOKUP($I67,Assumptions!$F$7:$G$9,2,FALSE)),$J67*VLOOKUP($I67,Assumptions!$F$7:$G$9,2,FALSE),""),"")))))</f>
        <v/>
      </c>
      <c r="M67" s="21">
        <f>IF($F67="","",IFERROR(VLOOKUP($F67,Assumptions!$A$7:$D$106,2,FALSE),""))</f>
        <v/>
      </c>
      <c r="N67" s="20">
        <f>IF($F67="","",IFERROR(VLOOKUP($F67,Assumptions!$A$7:$D$106,3,FALSE),""))</f>
        <v/>
      </c>
      <c r="O67" s="21">
        <f>IF($F67="","",IFERROR(VLOOKUP($F67,Assumptions!$A$7:$D$106,4,FALSE),""))</f>
        <v/>
      </c>
      <c r="P67" s="20">
        <f>IF(OR($L67="",$M67=""),"",IF(AND(ISNUMBER($L67),ISNUMBER($M67)),$L67*$M67,""))</f>
        <v/>
      </c>
      <c r="Q67" s="20">
        <f>IF(OR($L67="",$N67="",$A67="",$F67=""),"",IF(AND(ISNUMBER($L67),ISNUMBER($N67),ISNUMBER($A67)),MAX(0,SUMIFS($L$7:L67,$F$7:F67,$F67,$A$7:A67,"&gt;="&amp;DATE(YEAR($A67),MONTH($A67),1),$A$7:A67,"&lt;"&amp;DATE(YEAR($A67),MONTH($A67)+1,1))-$N67)-MAX(0,SUMIFS($L$7:L66,$F$7:F66,$F67,$A$7:A66,"&gt;="&amp;DATE(YEAR($A67),MONTH($A67),1),$A$7:A66,"&lt;"&amp;DATE(YEAR($A67),MONTH($A67)+1,1))-$N67),""))</f>
        <v/>
      </c>
      <c r="R67" s="20">
        <f>IF(OR($Q67="",$O67=""),"",IF(AND(ISNUMBER($Q67),ISNUMBER($O67)),$Q67*$O67,""))</f>
        <v/>
      </c>
      <c r="S67" s="20">
        <f>IF(OR($P67="",$R67=""),"",IF(AND(ISNUMBER($P67),ISNUMBER($R67)),$P67+$R67+IF(ISNUMBER($K67),$K67,0),""))</f>
        <v/>
      </c>
      <c r="T67" s="15">
        <f>IF(COUNTA($A67:$K67)=0,"",IF(OR($A67="",$B67="",$C67="",$D67="",$E67="",$F67="",$G67="",$H67="",$I67="",$J67=""),"Check missing required input",IF(NOT(ISNUMBER($A67)),"Check date",IF(OR(NOT(ISNUMBER($B$3)),NOT(ISNUMBER($D$3)),NOT(ISNUMBER($F$3)),NOT(ISNUMBER($H$3))),"Check worksheet limits",IF(OR($A67&lt;$B$3,$A67&gt;$D$3),"Check date",IF(NOT(ISNUMBER($J67)),"Check service amount",IF($J67&lt;0,"Check negative amount",IF($J67&gt;$F$3,"Check service amount",IF(AND($K67&lt;&gt;"",NOT(ISNUMBER($K67))),"Check adjustment number",IF(ABS(IF(ISNUMBER($K67),$K67,0))&gt;$H$3,"Check adjustment",IF(IFERROR(VLOOKUP($F67,Assumptions!$A$7:$D$106,1,FALSE),"")="","Check technician setup",IF(OR(NOT(ISNUMBER($M67)),NOT(ISNUMBER($N67)),NOT(ISNUMBER($O67))),"Check rate setup",IF(NOT(ISNUMBER(IFERROR(VLOOKUP($I67,Assumptions!$F$7:$G$9,2,FALSE),""))),"Check responsibility setup",IF(AND(ISNUMBER($S67),$S67&lt;0),"Check negative total",""))))))))))))))</f>
        <v/>
      </c>
    </row>
    <row r="68">
      <c r="A68" s="16" t="n"/>
      <c r="B68" s="17" t="n"/>
      <c r="C68" s="17" t="n"/>
      <c r="D68" s="17" t="n"/>
      <c r="E68" s="17" t="n"/>
      <c r="F68" s="17" t="n"/>
      <c r="G68" s="17" t="n"/>
      <c r="H68" s="18" t="n"/>
      <c r="I68" s="18" t="n"/>
      <c r="J68" s="19" t="n"/>
      <c r="K68" s="19" t="n"/>
      <c r="L68" s="22">
        <f>IF(COUNTA($A68:$K68)=0,"",IF(OR($A68="",$F68="",$H68="",$I68="",$J68=""),"",IF(NOT(ISNUMBER($J68)),"",IF($H68&lt;&gt;"Completed",0,IFERROR(IF(ISNUMBER(VLOOKUP($I68,Assumptions!$F$7:$G$9,2,FALSE)),$J68*VLOOKUP($I68,Assumptions!$F$7:$G$9,2,FALSE),""),"")))))</f>
        <v/>
      </c>
      <c r="M68" s="23">
        <f>IF($F68="","",IFERROR(VLOOKUP($F68,Assumptions!$A$7:$D$106,2,FALSE),""))</f>
        <v/>
      </c>
      <c r="N68" s="22">
        <f>IF($F68="","",IFERROR(VLOOKUP($F68,Assumptions!$A$7:$D$106,3,FALSE),""))</f>
        <v/>
      </c>
      <c r="O68" s="23">
        <f>IF($F68="","",IFERROR(VLOOKUP($F68,Assumptions!$A$7:$D$106,4,FALSE),""))</f>
        <v/>
      </c>
      <c r="P68" s="22">
        <f>IF(OR($L68="",$M68=""),"",IF(AND(ISNUMBER($L68),ISNUMBER($M68)),$L68*$M68,""))</f>
        <v/>
      </c>
      <c r="Q68" s="22">
        <f>IF(OR($L68="",$N68="",$A68="",$F68=""),"",IF(AND(ISNUMBER($L68),ISNUMBER($N68),ISNUMBER($A68)),MAX(0,SUMIFS($L$7:L68,$F$7:F68,$F68,$A$7:A68,"&gt;="&amp;DATE(YEAR($A68),MONTH($A68),1),$A$7:A68,"&lt;"&amp;DATE(YEAR($A68),MONTH($A68)+1,1))-$N68)-MAX(0,SUMIFS($L$7:L67,$F$7:F67,$F68,$A$7:A67,"&gt;="&amp;DATE(YEAR($A68),MONTH($A68),1),$A$7:A67,"&lt;"&amp;DATE(YEAR($A68),MONTH($A68)+1,1))-$N68),""))</f>
        <v/>
      </c>
      <c r="R68" s="22">
        <f>IF(OR($Q68="",$O68=""),"",IF(AND(ISNUMBER($Q68),ISNUMBER($O68)),$Q68*$O68,""))</f>
        <v/>
      </c>
      <c r="S68" s="22">
        <f>IF(OR($P68="",$R68=""),"",IF(AND(ISNUMBER($P68),ISNUMBER($R68)),$P68+$R68+IF(ISNUMBER($K68),$K68,0),""))</f>
        <v/>
      </c>
      <c r="T68" s="24">
        <f>IF(COUNTA($A68:$K68)=0,"",IF(OR($A68="",$B68="",$C68="",$D68="",$E68="",$F68="",$G68="",$H68="",$I68="",$J68=""),"Check missing required input",IF(NOT(ISNUMBER($A68)),"Check date",IF(OR(NOT(ISNUMBER($B$3)),NOT(ISNUMBER($D$3)),NOT(ISNUMBER($F$3)),NOT(ISNUMBER($H$3))),"Check worksheet limits",IF(OR($A68&lt;$B$3,$A68&gt;$D$3),"Check date",IF(NOT(ISNUMBER($J68)),"Check service amount",IF($J68&lt;0,"Check negative amount",IF($J68&gt;$F$3,"Check service amount",IF(AND($K68&lt;&gt;"",NOT(ISNUMBER($K68))),"Check adjustment number",IF(ABS(IF(ISNUMBER($K68),$K68,0))&gt;$H$3,"Check adjustment",IF(IFERROR(VLOOKUP($F68,Assumptions!$A$7:$D$106,1,FALSE),"")="","Check technician setup",IF(OR(NOT(ISNUMBER($M68)),NOT(ISNUMBER($N68)),NOT(ISNUMBER($O68))),"Check rate setup",IF(NOT(ISNUMBER(IFERROR(VLOOKUP($I68,Assumptions!$F$7:$G$9,2,FALSE),""))),"Check responsibility setup",IF(AND(ISNUMBER($S68),$S68&lt;0),"Check negative total",""))))))))))))))</f>
        <v/>
      </c>
    </row>
    <row r="69">
      <c r="A69" s="16" t="n"/>
      <c r="B69" s="17" t="n"/>
      <c r="C69" s="17" t="n"/>
      <c r="D69" s="17" t="n"/>
      <c r="E69" s="17" t="n"/>
      <c r="F69" s="17" t="n"/>
      <c r="G69" s="17" t="n"/>
      <c r="H69" s="18" t="n"/>
      <c r="I69" s="18" t="n"/>
      <c r="J69" s="19" t="n"/>
      <c r="K69" s="19" t="n"/>
      <c r="L69" s="20">
        <f>IF(COUNTA($A69:$K69)=0,"",IF(OR($A69="",$F69="",$H69="",$I69="",$J69=""),"",IF(NOT(ISNUMBER($J69)),"",IF($H69&lt;&gt;"Completed",0,IFERROR(IF(ISNUMBER(VLOOKUP($I69,Assumptions!$F$7:$G$9,2,FALSE)),$J69*VLOOKUP($I69,Assumptions!$F$7:$G$9,2,FALSE),""),"")))))</f>
        <v/>
      </c>
      <c r="M69" s="21">
        <f>IF($F69="","",IFERROR(VLOOKUP($F69,Assumptions!$A$7:$D$106,2,FALSE),""))</f>
        <v/>
      </c>
      <c r="N69" s="20">
        <f>IF($F69="","",IFERROR(VLOOKUP($F69,Assumptions!$A$7:$D$106,3,FALSE),""))</f>
        <v/>
      </c>
      <c r="O69" s="21">
        <f>IF($F69="","",IFERROR(VLOOKUP($F69,Assumptions!$A$7:$D$106,4,FALSE),""))</f>
        <v/>
      </c>
      <c r="P69" s="20">
        <f>IF(OR($L69="",$M69=""),"",IF(AND(ISNUMBER($L69),ISNUMBER($M69)),$L69*$M69,""))</f>
        <v/>
      </c>
      <c r="Q69" s="20">
        <f>IF(OR($L69="",$N69="",$A69="",$F69=""),"",IF(AND(ISNUMBER($L69),ISNUMBER($N69),ISNUMBER($A69)),MAX(0,SUMIFS($L$7:L69,$F$7:F69,$F69,$A$7:A69,"&gt;="&amp;DATE(YEAR($A69),MONTH($A69),1),$A$7:A69,"&lt;"&amp;DATE(YEAR($A69),MONTH($A69)+1,1))-$N69)-MAX(0,SUMIFS($L$7:L68,$F$7:F68,$F69,$A$7:A68,"&gt;="&amp;DATE(YEAR($A69),MONTH($A69),1),$A$7:A68,"&lt;"&amp;DATE(YEAR($A69),MONTH($A69)+1,1))-$N69),""))</f>
        <v/>
      </c>
      <c r="R69" s="20">
        <f>IF(OR($Q69="",$O69=""),"",IF(AND(ISNUMBER($Q69),ISNUMBER($O69)),$Q69*$O69,""))</f>
        <v/>
      </c>
      <c r="S69" s="20">
        <f>IF(OR($P69="",$R69=""),"",IF(AND(ISNUMBER($P69),ISNUMBER($R69)),$P69+$R69+IF(ISNUMBER($K69),$K69,0),""))</f>
        <v/>
      </c>
      <c r="T69" s="15">
        <f>IF(COUNTA($A69:$K69)=0,"",IF(OR($A69="",$B69="",$C69="",$D69="",$E69="",$F69="",$G69="",$H69="",$I69="",$J69=""),"Check missing required input",IF(NOT(ISNUMBER($A69)),"Check date",IF(OR(NOT(ISNUMBER($B$3)),NOT(ISNUMBER($D$3)),NOT(ISNUMBER($F$3)),NOT(ISNUMBER($H$3))),"Check worksheet limits",IF(OR($A69&lt;$B$3,$A69&gt;$D$3),"Check date",IF(NOT(ISNUMBER($J69)),"Check service amount",IF($J69&lt;0,"Check negative amount",IF($J69&gt;$F$3,"Check service amount",IF(AND($K69&lt;&gt;"",NOT(ISNUMBER($K69))),"Check adjustment number",IF(ABS(IF(ISNUMBER($K69),$K69,0))&gt;$H$3,"Check adjustment",IF(IFERROR(VLOOKUP($F69,Assumptions!$A$7:$D$106,1,FALSE),"")="","Check technician setup",IF(OR(NOT(ISNUMBER($M69)),NOT(ISNUMBER($N69)),NOT(ISNUMBER($O69))),"Check rate setup",IF(NOT(ISNUMBER(IFERROR(VLOOKUP($I69,Assumptions!$F$7:$G$9,2,FALSE),""))),"Check responsibility setup",IF(AND(ISNUMBER($S69),$S69&lt;0),"Check negative total",""))))))))))))))</f>
        <v/>
      </c>
    </row>
    <row r="70">
      <c r="A70" s="16" t="n"/>
      <c r="B70" s="17" t="n"/>
      <c r="C70" s="17" t="n"/>
      <c r="D70" s="17" t="n"/>
      <c r="E70" s="17" t="n"/>
      <c r="F70" s="17" t="n"/>
      <c r="G70" s="17" t="n"/>
      <c r="H70" s="18" t="n"/>
      <c r="I70" s="18" t="n"/>
      <c r="J70" s="19" t="n"/>
      <c r="K70" s="19" t="n"/>
      <c r="L70" s="22">
        <f>IF(COUNTA($A70:$K70)=0,"",IF(OR($A70="",$F70="",$H70="",$I70="",$J70=""),"",IF(NOT(ISNUMBER($J70)),"",IF($H70&lt;&gt;"Completed",0,IFERROR(IF(ISNUMBER(VLOOKUP($I70,Assumptions!$F$7:$G$9,2,FALSE)),$J70*VLOOKUP($I70,Assumptions!$F$7:$G$9,2,FALSE),""),"")))))</f>
        <v/>
      </c>
      <c r="M70" s="23">
        <f>IF($F70="","",IFERROR(VLOOKUP($F70,Assumptions!$A$7:$D$106,2,FALSE),""))</f>
        <v/>
      </c>
      <c r="N70" s="22">
        <f>IF($F70="","",IFERROR(VLOOKUP($F70,Assumptions!$A$7:$D$106,3,FALSE),""))</f>
        <v/>
      </c>
      <c r="O70" s="23">
        <f>IF($F70="","",IFERROR(VLOOKUP($F70,Assumptions!$A$7:$D$106,4,FALSE),""))</f>
        <v/>
      </c>
      <c r="P70" s="22">
        <f>IF(OR($L70="",$M70=""),"",IF(AND(ISNUMBER($L70),ISNUMBER($M70)),$L70*$M70,""))</f>
        <v/>
      </c>
      <c r="Q70" s="22">
        <f>IF(OR($L70="",$N70="",$A70="",$F70=""),"",IF(AND(ISNUMBER($L70),ISNUMBER($N70),ISNUMBER($A70)),MAX(0,SUMIFS($L$7:L70,$F$7:F70,$F70,$A$7:A70,"&gt;="&amp;DATE(YEAR($A70),MONTH($A70),1),$A$7:A70,"&lt;"&amp;DATE(YEAR($A70),MONTH($A70)+1,1))-$N70)-MAX(0,SUMIFS($L$7:L69,$F$7:F69,$F70,$A$7:A69,"&gt;="&amp;DATE(YEAR($A70),MONTH($A70),1),$A$7:A69,"&lt;"&amp;DATE(YEAR($A70),MONTH($A70)+1,1))-$N70),""))</f>
        <v/>
      </c>
      <c r="R70" s="22">
        <f>IF(OR($Q70="",$O70=""),"",IF(AND(ISNUMBER($Q70),ISNUMBER($O70)),$Q70*$O70,""))</f>
        <v/>
      </c>
      <c r="S70" s="22">
        <f>IF(OR($P70="",$R70=""),"",IF(AND(ISNUMBER($P70),ISNUMBER($R70)),$P70+$R70+IF(ISNUMBER($K70),$K70,0),""))</f>
        <v/>
      </c>
      <c r="T70" s="24">
        <f>IF(COUNTA($A70:$K70)=0,"",IF(OR($A70="",$B70="",$C70="",$D70="",$E70="",$F70="",$G70="",$H70="",$I70="",$J70=""),"Check missing required input",IF(NOT(ISNUMBER($A70)),"Check date",IF(OR(NOT(ISNUMBER($B$3)),NOT(ISNUMBER($D$3)),NOT(ISNUMBER($F$3)),NOT(ISNUMBER($H$3))),"Check worksheet limits",IF(OR($A70&lt;$B$3,$A70&gt;$D$3),"Check date",IF(NOT(ISNUMBER($J70)),"Check service amount",IF($J70&lt;0,"Check negative amount",IF($J70&gt;$F$3,"Check service amount",IF(AND($K70&lt;&gt;"",NOT(ISNUMBER($K70))),"Check adjustment number",IF(ABS(IF(ISNUMBER($K70),$K70,0))&gt;$H$3,"Check adjustment",IF(IFERROR(VLOOKUP($F70,Assumptions!$A$7:$D$106,1,FALSE),"")="","Check technician setup",IF(OR(NOT(ISNUMBER($M70)),NOT(ISNUMBER($N70)),NOT(ISNUMBER($O70))),"Check rate setup",IF(NOT(ISNUMBER(IFERROR(VLOOKUP($I70,Assumptions!$F$7:$G$9,2,FALSE),""))),"Check responsibility setup",IF(AND(ISNUMBER($S70),$S70&lt;0),"Check negative total",""))))))))))))))</f>
        <v/>
      </c>
    </row>
    <row r="71">
      <c r="A71" s="16" t="n"/>
      <c r="B71" s="17" t="n"/>
      <c r="C71" s="17" t="n"/>
      <c r="D71" s="17" t="n"/>
      <c r="E71" s="17" t="n"/>
      <c r="F71" s="17" t="n"/>
      <c r="G71" s="17" t="n"/>
      <c r="H71" s="18" t="n"/>
      <c r="I71" s="18" t="n"/>
      <c r="J71" s="19" t="n"/>
      <c r="K71" s="19" t="n"/>
      <c r="L71" s="20">
        <f>IF(COUNTA($A71:$K71)=0,"",IF(OR($A71="",$F71="",$H71="",$I71="",$J71=""),"",IF(NOT(ISNUMBER($J71)),"",IF($H71&lt;&gt;"Completed",0,IFERROR(IF(ISNUMBER(VLOOKUP($I71,Assumptions!$F$7:$G$9,2,FALSE)),$J71*VLOOKUP($I71,Assumptions!$F$7:$G$9,2,FALSE),""),"")))))</f>
        <v/>
      </c>
      <c r="M71" s="21">
        <f>IF($F71="","",IFERROR(VLOOKUP($F71,Assumptions!$A$7:$D$106,2,FALSE),""))</f>
        <v/>
      </c>
      <c r="N71" s="20">
        <f>IF($F71="","",IFERROR(VLOOKUP($F71,Assumptions!$A$7:$D$106,3,FALSE),""))</f>
        <v/>
      </c>
      <c r="O71" s="21">
        <f>IF($F71="","",IFERROR(VLOOKUP($F71,Assumptions!$A$7:$D$106,4,FALSE),""))</f>
        <v/>
      </c>
      <c r="P71" s="20">
        <f>IF(OR($L71="",$M71=""),"",IF(AND(ISNUMBER($L71),ISNUMBER($M71)),$L71*$M71,""))</f>
        <v/>
      </c>
      <c r="Q71" s="20">
        <f>IF(OR($L71="",$N71="",$A71="",$F71=""),"",IF(AND(ISNUMBER($L71),ISNUMBER($N71),ISNUMBER($A71)),MAX(0,SUMIFS($L$7:L71,$F$7:F71,$F71,$A$7:A71,"&gt;="&amp;DATE(YEAR($A71),MONTH($A71),1),$A$7:A71,"&lt;"&amp;DATE(YEAR($A71),MONTH($A71)+1,1))-$N71)-MAX(0,SUMIFS($L$7:L70,$F$7:F70,$F71,$A$7:A70,"&gt;="&amp;DATE(YEAR($A71),MONTH($A71),1),$A$7:A70,"&lt;"&amp;DATE(YEAR($A71),MONTH($A71)+1,1))-$N71),""))</f>
        <v/>
      </c>
      <c r="R71" s="20">
        <f>IF(OR($Q71="",$O71=""),"",IF(AND(ISNUMBER($Q71),ISNUMBER($O71)),$Q71*$O71,""))</f>
        <v/>
      </c>
      <c r="S71" s="20">
        <f>IF(OR($P71="",$R71=""),"",IF(AND(ISNUMBER($P71),ISNUMBER($R71)),$P71+$R71+IF(ISNUMBER($K71),$K71,0),""))</f>
        <v/>
      </c>
      <c r="T71" s="15">
        <f>IF(COUNTA($A71:$K71)=0,"",IF(OR($A71="",$B71="",$C71="",$D71="",$E71="",$F71="",$G71="",$H71="",$I71="",$J71=""),"Check missing required input",IF(NOT(ISNUMBER($A71)),"Check date",IF(OR(NOT(ISNUMBER($B$3)),NOT(ISNUMBER($D$3)),NOT(ISNUMBER($F$3)),NOT(ISNUMBER($H$3))),"Check worksheet limits",IF(OR($A71&lt;$B$3,$A71&gt;$D$3),"Check date",IF(NOT(ISNUMBER($J71)),"Check service amount",IF($J71&lt;0,"Check negative amount",IF($J71&gt;$F$3,"Check service amount",IF(AND($K71&lt;&gt;"",NOT(ISNUMBER($K71))),"Check adjustment number",IF(ABS(IF(ISNUMBER($K71),$K71,0))&gt;$H$3,"Check adjustment",IF(IFERROR(VLOOKUP($F71,Assumptions!$A$7:$D$106,1,FALSE),"")="","Check technician setup",IF(OR(NOT(ISNUMBER($M71)),NOT(ISNUMBER($N71)),NOT(ISNUMBER($O71))),"Check rate setup",IF(NOT(ISNUMBER(IFERROR(VLOOKUP($I71,Assumptions!$F$7:$G$9,2,FALSE),""))),"Check responsibility setup",IF(AND(ISNUMBER($S71),$S71&lt;0),"Check negative total",""))))))))))))))</f>
        <v/>
      </c>
    </row>
    <row r="72">
      <c r="A72" s="16" t="n"/>
      <c r="B72" s="17" t="n"/>
      <c r="C72" s="17" t="n"/>
      <c r="D72" s="17" t="n"/>
      <c r="E72" s="17" t="n"/>
      <c r="F72" s="17" t="n"/>
      <c r="G72" s="17" t="n"/>
      <c r="H72" s="18" t="n"/>
      <c r="I72" s="18" t="n"/>
      <c r="J72" s="19" t="n"/>
      <c r="K72" s="19" t="n"/>
      <c r="L72" s="22">
        <f>IF(COUNTA($A72:$K72)=0,"",IF(OR($A72="",$F72="",$H72="",$I72="",$J72=""),"",IF(NOT(ISNUMBER($J72)),"",IF($H72&lt;&gt;"Completed",0,IFERROR(IF(ISNUMBER(VLOOKUP($I72,Assumptions!$F$7:$G$9,2,FALSE)),$J72*VLOOKUP($I72,Assumptions!$F$7:$G$9,2,FALSE),""),"")))))</f>
        <v/>
      </c>
      <c r="M72" s="23">
        <f>IF($F72="","",IFERROR(VLOOKUP($F72,Assumptions!$A$7:$D$106,2,FALSE),""))</f>
        <v/>
      </c>
      <c r="N72" s="22">
        <f>IF($F72="","",IFERROR(VLOOKUP($F72,Assumptions!$A$7:$D$106,3,FALSE),""))</f>
        <v/>
      </c>
      <c r="O72" s="23">
        <f>IF($F72="","",IFERROR(VLOOKUP($F72,Assumptions!$A$7:$D$106,4,FALSE),""))</f>
        <v/>
      </c>
      <c r="P72" s="22">
        <f>IF(OR($L72="",$M72=""),"",IF(AND(ISNUMBER($L72),ISNUMBER($M72)),$L72*$M72,""))</f>
        <v/>
      </c>
      <c r="Q72" s="22">
        <f>IF(OR($L72="",$N72="",$A72="",$F72=""),"",IF(AND(ISNUMBER($L72),ISNUMBER($N72),ISNUMBER($A72)),MAX(0,SUMIFS($L$7:L72,$F$7:F72,$F72,$A$7:A72,"&gt;="&amp;DATE(YEAR($A72),MONTH($A72),1),$A$7:A72,"&lt;"&amp;DATE(YEAR($A72),MONTH($A72)+1,1))-$N72)-MAX(0,SUMIFS($L$7:L71,$F$7:F71,$F72,$A$7:A71,"&gt;="&amp;DATE(YEAR($A72),MONTH($A72),1),$A$7:A71,"&lt;"&amp;DATE(YEAR($A72),MONTH($A72)+1,1))-$N72),""))</f>
        <v/>
      </c>
      <c r="R72" s="22">
        <f>IF(OR($Q72="",$O72=""),"",IF(AND(ISNUMBER($Q72),ISNUMBER($O72)),$Q72*$O72,""))</f>
        <v/>
      </c>
      <c r="S72" s="22">
        <f>IF(OR($P72="",$R72=""),"",IF(AND(ISNUMBER($P72),ISNUMBER($R72)),$P72+$R72+IF(ISNUMBER($K72),$K72,0),""))</f>
        <v/>
      </c>
      <c r="T72" s="24">
        <f>IF(COUNTA($A72:$K72)=0,"",IF(OR($A72="",$B72="",$C72="",$D72="",$E72="",$F72="",$G72="",$H72="",$I72="",$J72=""),"Check missing required input",IF(NOT(ISNUMBER($A72)),"Check date",IF(OR(NOT(ISNUMBER($B$3)),NOT(ISNUMBER($D$3)),NOT(ISNUMBER($F$3)),NOT(ISNUMBER($H$3))),"Check worksheet limits",IF(OR($A72&lt;$B$3,$A72&gt;$D$3),"Check date",IF(NOT(ISNUMBER($J72)),"Check service amount",IF($J72&lt;0,"Check negative amount",IF($J72&gt;$F$3,"Check service amount",IF(AND($K72&lt;&gt;"",NOT(ISNUMBER($K72))),"Check adjustment number",IF(ABS(IF(ISNUMBER($K72),$K72,0))&gt;$H$3,"Check adjustment",IF(IFERROR(VLOOKUP($F72,Assumptions!$A$7:$D$106,1,FALSE),"")="","Check technician setup",IF(OR(NOT(ISNUMBER($M72)),NOT(ISNUMBER($N72)),NOT(ISNUMBER($O72))),"Check rate setup",IF(NOT(ISNUMBER(IFERROR(VLOOKUP($I72,Assumptions!$F$7:$G$9,2,FALSE),""))),"Check responsibility setup",IF(AND(ISNUMBER($S72),$S72&lt;0),"Check negative total",""))))))))))))))</f>
        <v/>
      </c>
    </row>
    <row r="73">
      <c r="A73" s="16" t="n"/>
      <c r="B73" s="17" t="n"/>
      <c r="C73" s="17" t="n"/>
      <c r="D73" s="17" t="n"/>
      <c r="E73" s="17" t="n"/>
      <c r="F73" s="17" t="n"/>
      <c r="G73" s="17" t="n"/>
      <c r="H73" s="18" t="n"/>
      <c r="I73" s="18" t="n"/>
      <c r="J73" s="19" t="n"/>
      <c r="K73" s="19" t="n"/>
      <c r="L73" s="20">
        <f>IF(COUNTA($A73:$K73)=0,"",IF(OR($A73="",$F73="",$H73="",$I73="",$J73=""),"",IF(NOT(ISNUMBER($J73)),"",IF($H73&lt;&gt;"Completed",0,IFERROR(IF(ISNUMBER(VLOOKUP($I73,Assumptions!$F$7:$G$9,2,FALSE)),$J73*VLOOKUP($I73,Assumptions!$F$7:$G$9,2,FALSE),""),"")))))</f>
        <v/>
      </c>
      <c r="M73" s="21">
        <f>IF($F73="","",IFERROR(VLOOKUP($F73,Assumptions!$A$7:$D$106,2,FALSE),""))</f>
        <v/>
      </c>
      <c r="N73" s="20">
        <f>IF($F73="","",IFERROR(VLOOKUP($F73,Assumptions!$A$7:$D$106,3,FALSE),""))</f>
        <v/>
      </c>
      <c r="O73" s="21">
        <f>IF($F73="","",IFERROR(VLOOKUP($F73,Assumptions!$A$7:$D$106,4,FALSE),""))</f>
        <v/>
      </c>
      <c r="P73" s="20">
        <f>IF(OR($L73="",$M73=""),"",IF(AND(ISNUMBER($L73),ISNUMBER($M73)),$L73*$M73,""))</f>
        <v/>
      </c>
      <c r="Q73" s="20">
        <f>IF(OR($L73="",$N73="",$A73="",$F73=""),"",IF(AND(ISNUMBER($L73),ISNUMBER($N73),ISNUMBER($A73)),MAX(0,SUMIFS($L$7:L73,$F$7:F73,$F73,$A$7:A73,"&gt;="&amp;DATE(YEAR($A73),MONTH($A73),1),$A$7:A73,"&lt;"&amp;DATE(YEAR($A73),MONTH($A73)+1,1))-$N73)-MAX(0,SUMIFS($L$7:L72,$F$7:F72,$F73,$A$7:A72,"&gt;="&amp;DATE(YEAR($A73),MONTH($A73),1),$A$7:A72,"&lt;"&amp;DATE(YEAR($A73),MONTH($A73)+1,1))-$N73),""))</f>
        <v/>
      </c>
      <c r="R73" s="20">
        <f>IF(OR($Q73="",$O73=""),"",IF(AND(ISNUMBER($Q73),ISNUMBER($O73)),$Q73*$O73,""))</f>
        <v/>
      </c>
      <c r="S73" s="20">
        <f>IF(OR($P73="",$R73=""),"",IF(AND(ISNUMBER($P73),ISNUMBER($R73)),$P73+$R73+IF(ISNUMBER($K73),$K73,0),""))</f>
        <v/>
      </c>
      <c r="T73" s="15">
        <f>IF(COUNTA($A73:$K73)=0,"",IF(OR($A73="",$B73="",$C73="",$D73="",$E73="",$F73="",$G73="",$H73="",$I73="",$J73=""),"Check missing required input",IF(NOT(ISNUMBER($A73)),"Check date",IF(OR(NOT(ISNUMBER($B$3)),NOT(ISNUMBER($D$3)),NOT(ISNUMBER($F$3)),NOT(ISNUMBER($H$3))),"Check worksheet limits",IF(OR($A73&lt;$B$3,$A73&gt;$D$3),"Check date",IF(NOT(ISNUMBER($J73)),"Check service amount",IF($J73&lt;0,"Check negative amount",IF($J73&gt;$F$3,"Check service amount",IF(AND($K73&lt;&gt;"",NOT(ISNUMBER($K73))),"Check adjustment number",IF(ABS(IF(ISNUMBER($K73),$K73,0))&gt;$H$3,"Check adjustment",IF(IFERROR(VLOOKUP($F73,Assumptions!$A$7:$D$106,1,FALSE),"")="","Check technician setup",IF(OR(NOT(ISNUMBER($M73)),NOT(ISNUMBER($N73)),NOT(ISNUMBER($O73))),"Check rate setup",IF(NOT(ISNUMBER(IFERROR(VLOOKUP($I73,Assumptions!$F$7:$G$9,2,FALSE),""))),"Check responsibility setup",IF(AND(ISNUMBER($S73),$S73&lt;0),"Check negative total",""))))))))))))))</f>
        <v/>
      </c>
    </row>
    <row r="74">
      <c r="A74" s="16" t="n"/>
      <c r="B74" s="17" t="n"/>
      <c r="C74" s="17" t="n"/>
      <c r="D74" s="17" t="n"/>
      <c r="E74" s="17" t="n"/>
      <c r="F74" s="17" t="n"/>
      <c r="G74" s="17" t="n"/>
      <c r="H74" s="18" t="n"/>
      <c r="I74" s="18" t="n"/>
      <c r="J74" s="19" t="n"/>
      <c r="K74" s="19" t="n"/>
      <c r="L74" s="22">
        <f>IF(COUNTA($A74:$K74)=0,"",IF(OR($A74="",$F74="",$H74="",$I74="",$J74=""),"",IF(NOT(ISNUMBER($J74)),"",IF($H74&lt;&gt;"Completed",0,IFERROR(IF(ISNUMBER(VLOOKUP($I74,Assumptions!$F$7:$G$9,2,FALSE)),$J74*VLOOKUP($I74,Assumptions!$F$7:$G$9,2,FALSE),""),"")))))</f>
        <v/>
      </c>
      <c r="M74" s="23">
        <f>IF($F74="","",IFERROR(VLOOKUP($F74,Assumptions!$A$7:$D$106,2,FALSE),""))</f>
        <v/>
      </c>
      <c r="N74" s="22">
        <f>IF($F74="","",IFERROR(VLOOKUP($F74,Assumptions!$A$7:$D$106,3,FALSE),""))</f>
        <v/>
      </c>
      <c r="O74" s="23">
        <f>IF($F74="","",IFERROR(VLOOKUP($F74,Assumptions!$A$7:$D$106,4,FALSE),""))</f>
        <v/>
      </c>
      <c r="P74" s="22">
        <f>IF(OR($L74="",$M74=""),"",IF(AND(ISNUMBER($L74),ISNUMBER($M74)),$L74*$M74,""))</f>
        <v/>
      </c>
      <c r="Q74" s="22">
        <f>IF(OR($L74="",$N74="",$A74="",$F74=""),"",IF(AND(ISNUMBER($L74),ISNUMBER($N74),ISNUMBER($A74)),MAX(0,SUMIFS($L$7:L74,$F$7:F74,$F74,$A$7:A74,"&gt;="&amp;DATE(YEAR($A74),MONTH($A74),1),$A$7:A74,"&lt;"&amp;DATE(YEAR($A74),MONTH($A74)+1,1))-$N74)-MAX(0,SUMIFS($L$7:L73,$F$7:F73,$F74,$A$7:A73,"&gt;="&amp;DATE(YEAR($A74),MONTH($A74),1),$A$7:A73,"&lt;"&amp;DATE(YEAR($A74),MONTH($A74)+1,1))-$N74),""))</f>
        <v/>
      </c>
      <c r="R74" s="22">
        <f>IF(OR($Q74="",$O74=""),"",IF(AND(ISNUMBER($Q74),ISNUMBER($O74)),$Q74*$O74,""))</f>
        <v/>
      </c>
      <c r="S74" s="22">
        <f>IF(OR($P74="",$R74=""),"",IF(AND(ISNUMBER($P74),ISNUMBER($R74)),$P74+$R74+IF(ISNUMBER($K74),$K74,0),""))</f>
        <v/>
      </c>
      <c r="T74" s="24">
        <f>IF(COUNTA($A74:$K74)=0,"",IF(OR($A74="",$B74="",$C74="",$D74="",$E74="",$F74="",$G74="",$H74="",$I74="",$J74=""),"Check missing required input",IF(NOT(ISNUMBER($A74)),"Check date",IF(OR(NOT(ISNUMBER($B$3)),NOT(ISNUMBER($D$3)),NOT(ISNUMBER($F$3)),NOT(ISNUMBER($H$3))),"Check worksheet limits",IF(OR($A74&lt;$B$3,$A74&gt;$D$3),"Check date",IF(NOT(ISNUMBER($J74)),"Check service amount",IF($J74&lt;0,"Check negative amount",IF($J74&gt;$F$3,"Check service amount",IF(AND($K74&lt;&gt;"",NOT(ISNUMBER($K74))),"Check adjustment number",IF(ABS(IF(ISNUMBER($K74),$K74,0))&gt;$H$3,"Check adjustment",IF(IFERROR(VLOOKUP($F74,Assumptions!$A$7:$D$106,1,FALSE),"")="","Check technician setup",IF(OR(NOT(ISNUMBER($M74)),NOT(ISNUMBER($N74)),NOT(ISNUMBER($O74))),"Check rate setup",IF(NOT(ISNUMBER(IFERROR(VLOOKUP($I74,Assumptions!$F$7:$G$9,2,FALSE),""))),"Check responsibility setup",IF(AND(ISNUMBER($S74),$S74&lt;0),"Check negative total",""))))))))))))))</f>
        <v/>
      </c>
    </row>
    <row r="75">
      <c r="A75" s="16" t="n"/>
      <c r="B75" s="17" t="n"/>
      <c r="C75" s="17" t="n"/>
      <c r="D75" s="17" t="n"/>
      <c r="E75" s="17" t="n"/>
      <c r="F75" s="17" t="n"/>
      <c r="G75" s="17" t="n"/>
      <c r="H75" s="18" t="n"/>
      <c r="I75" s="18" t="n"/>
      <c r="J75" s="19" t="n"/>
      <c r="K75" s="19" t="n"/>
      <c r="L75" s="20">
        <f>IF(COUNTA($A75:$K75)=0,"",IF(OR($A75="",$F75="",$H75="",$I75="",$J75=""),"",IF(NOT(ISNUMBER($J75)),"",IF($H75&lt;&gt;"Completed",0,IFERROR(IF(ISNUMBER(VLOOKUP($I75,Assumptions!$F$7:$G$9,2,FALSE)),$J75*VLOOKUP($I75,Assumptions!$F$7:$G$9,2,FALSE),""),"")))))</f>
        <v/>
      </c>
      <c r="M75" s="21">
        <f>IF($F75="","",IFERROR(VLOOKUP($F75,Assumptions!$A$7:$D$106,2,FALSE),""))</f>
        <v/>
      </c>
      <c r="N75" s="20">
        <f>IF($F75="","",IFERROR(VLOOKUP($F75,Assumptions!$A$7:$D$106,3,FALSE),""))</f>
        <v/>
      </c>
      <c r="O75" s="21">
        <f>IF($F75="","",IFERROR(VLOOKUP($F75,Assumptions!$A$7:$D$106,4,FALSE),""))</f>
        <v/>
      </c>
      <c r="P75" s="20">
        <f>IF(OR($L75="",$M75=""),"",IF(AND(ISNUMBER($L75),ISNUMBER($M75)),$L75*$M75,""))</f>
        <v/>
      </c>
      <c r="Q75" s="20">
        <f>IF(OR($L75="",$N75="",$A75="",$F75=""),"",IF(AND(ISNUMBER($L75),ISNUMBER($N75),ISNUMBER($A75)),MAX(0,SUMIFS($L$7:L75,$F$7:F75,$F75,$A$7:A75,"&gt;="&amp;DATE(YEAR($A75),MONTH($A75),1),$A$7:A75,"&lt;"&amp;DATE(YEAR($A75),MONTH($A75)+1,1))-$N75)-MAX(0,SUMIFS($L$7:L74,$F$7:F74,$F75,$A$7:A74,"&gt;="&amp;DATE(YEAR($A75),MONTH($A75),1),$A$7:A74,"&lt;"&amp;DATE(YEAR($A75),MONTH($A75)+1,1))-$N75),""))</f>
        <v/>
      </c>
      <c r="R75" s="20">
        <f>IF(OR($Q75="",$O75=""),"",IF(AND(ISNUMBER($Q75),ISNUMBER($O75)),$Q75*$O75,""))</f>
        <v/>
      </c>
      <c r="S75" s="20">
        <f>IF(OR($P75="",$R75=""),"",IF(AND(ISNUMBER($P75),ISNUMBER($R75)),$P75+$R75+IF(ISNUMBER($K75),$K75,0),""))</f>
        <v/>
      </c>
      <c r="T75" s="15">
        <f>IF(COUNTA($A75:$K75)=0,"",IF(OR($A75="",$B75="",$C75="",$D75="",$E75="",$F75="",$G75="",$H75="",$I75="",$J75=""),"Check missing required input",IF(NOT(ISNUMBER($A75)),"Check date",IF(OR(NOT(ISNUMBER($B$3)),NOT(ISNUMBER($D$3)),NOT(ISNUMBER($F$3)),NOT(ISNUMBER($H$3))),"Check worksheet limits",IF(OR($A75&lt;$B$3,$A75&gt;$D$3),"Check date",IF(NOT(ISNUMBER($J75)),"Check service amount",IF($J75&lt;0,"Check negative amount",IF($J75&gt;$F$3,"Check service amount",IF(AND($K75&lt;&gt;"",NOT(ISNUMBER($K75))),"Check adjustment number",IF(ABS(IF(ISNUMBER($K75),$K75,0))&gt;$H$3,"Check adjustment",IF(IFERROR(VLOOKUP($F75,Assumptions!$A$7:$D$106,1,FALSE),"")="","Check technician setup",IF(OR(NOT(ISNUMBER($M75)),NOT(ISNUMBER($N75)),NOT(ISNUMBER($O75))),"Check rate setup",IF(NOT(ISNUMBER(IFERROR(VLOOKUP($I75,Assumptions!$F$7:$G$9,2,FALSE),""))),"Check responsibility setup",IF(AND(ISNUMBER($S75),$S75&lt;0),"Check negative total",""))))))))))))))</f>
        <v/>
      </c>
    </row>
    <row r="76">
      <c r="A76" s="16" t="n"/>
      <c r="B76" s="17" t="n"/>
      <c r="C76" s="17" t="n"/>
      <c r="D76" s="17" t="n"/>
      <c r="E76" s="17" t="n"/>
      <c r="F76" s="17" t="n"/>
      <c r="G76" s="17" t="n"/>
      <c r="H76" s="18" t="n"/>
      <c r="I76" s="18" t="n"/>
      <c r="J76" s="19" t="n"/>
      <c r="K76" s="19" t="n"/>
      <c r="L76" s="22">
        <f>IF(COUNTA($A76:$K76)=0,"",IF(OR($A76="",$F76="",$H76="",$I76="",$J76=""),"",IF(NOT(ISNUMBER($J76)),"",IF($H76&lt;&gt;"Completed",0,IFERROR(IF(ISNUMBER(VLOOKUP($I76,Assumptions!$F$7:$G$9,2,FALSE)),$J76*VLOOKUP($I76,Assumptions!$F$7:$G$9,2,FALSE),""),"")))))</f>
        <v/>
      </c>
      <c r="M76" s="23">
        <f>IF($F76="","",IFERROR(VLOOKUP($F76,Assumptions!$A$7:$D$106,2,FALSE),""))</f>
        <v/>
      </c>
      <c r="N76" s="22">
        <f>IF($F76="","",IFERROR(VLOOKUP($F76,Assumptions!$A$7:$D$106,3,FALSE),""))</f>
        <v/>
      </c>
      <c r="O76" s="23">
        <f>IF($F76="","",IFERROR(VLOOKUP($F76,Assumptions!$A$7:$D$106,4,FALSE),""))</f>
        <v/>
      </c>
      <c r="P76" s="22">
        <f>IF(OR($L76="",$M76=""),"",IF(AND(ISNUMBER($L76),ISNUMBER($M76)),$L76*$M76,""))</f>
        <v/>
      </c>
      <c r="Q76" s="22">
        <f>IF(OR($L76="",$N76="",$A76="",$F76=""),"",IF(AND(ISNUMBER($L76),ISNUMBER($N76),ISNUMBER($A76)),MAX(0,SUMIFS($L$7:L76,$F$7:F76,$F76,$A$7:A76,"&gt;="&amp;DATE(YEAR($A76),MONTH($A76),1),$A$7:A76,"&lt;"&amp;DATE(YEAR($A76),MONTH($A76)+1,1))-$N76)-MAX(0,SUMIFS($L$7:L75,$F$7:F75,$F76,$A$7:A75,"&gt;="&amp;DATE(YEAR($A76),MONTH($A76),1),$A$7:A75,"&lt;"&amp;DATE(YEAR($A76),MONTH($A76)+1,1))-$N76),""))</f>
        <v/>
      </c>
      <c r="R76" s="22">
        <f>IF(OR($Q76="",$O76=""),"",IF(AND(ISNUMBER($Q76),ISNUMBER($O76)),$Q76*$O76,""))</f>
        <v/>
      </c>
      <c r="S76" s="22">
        <f>IF(OR($P76="",$R76=""),"",IF(AND(ISNUMBER($P76),ISNUMBER($R76)),$P76+$R76+IF(ISNUMBER($K76),$K76,0),""))</f>
        <v/>
      </c>
      <c r="T76" s="24">
        <f>IF(COUNTA($A76:$K76)=0,"",IF(OR($A76="",$B76="",$C76="",$D76="",$E76="",$F76="",$G76="",$H76="",$I76="",$J76=""),"Check missing required input",IF(NOT(ISNUMBER($A76)),"Check date",IF(OR(NOT(ISNUMBER($B$3)),NOT(ISNUMBER($D$3)),NOT(ISNUMBER($F$3)),NOT(ISNUMBER($H$3))),"Check worksheet limits",IF(OR($A76&lt;$B$3,$A76&gt;$D$3),"Check date",IF(NOT(ISNUMBER($J76)),"Check service amount",IF($J76&lt;0,"Check negative amount",IF($J76&gt;$F$3,"Check service amount",IF(AND($K76&lt;&gt;"",NOT(ISNUMBER($K76))),"Check adjustment number",IF(ABS(IF(ISNUMBER($K76),$K76,0))&gt;$H$3,"Check adjustment",IF(IFERROR(VLOOKUP($F76,Assumptions!$A$7:$D$106,1,FALSE),"")="","Check technician setup",IF(OR(NOT(ISNUMBER($M76)),NOT(ISNUMBER($N76)),NOT(ISNUMBER($O76))),"Check rate setup",IF(NOT(ISNUMBER(IFERROR(VLOOKUP($I76,Assumptions!$F$7:$G$9,2,FALSE),""))),"Check responsibility setup",IF(AND(ISNUMBER($S76),$S76&lt;0),"Check negative total",""))))))))))))))</f>
        <v/>
      </c>
    </row>
    <row r="77">
      <c r="A77" s="16" t="n"/>
      <c r="B77" s="17" t="n"/>
      <c r="C77" s="17" t="n"/>
      <c r="D77" s="17" t="n"/>
      <c r="E77" s="17" t="n"/>
      <c r="F77" s="17" t="n"/>
      <c r="G77" s="17" t="n"/>
      <c r="H77" s="18" t="n"/>
      <c r="I77" s="18" t="n"/>
      <c r="J77" s="19" t="n"/>
      <c r="K77" s="19" t="n"/>
      <c r="L77" s="20">
        <f>IF(COUNTA($A77:$K77)=0,"",IF(OR($A77="",$F77="",$H77="",$I77="",$J77=""),"",IF(NOT(ISNUMBER($J77)),"",IF($H77&lt;&gt;"Completed",0,IFERROR(IF(ISNUMBER(VLOOKUP($I77,Assumptions!$F$7:$G$9,2,FALSE)),$J77*VLOOKUP($I77,Assumptions!$F$7:$G$9,2,FALSE),""),"")))))</f>
        <v/>
      </c>
      <c r="M77" s="21">
        <f>IF($F77="","",IFERROR(VLOOKUP($F77,Assumptions!$A$7:$D$106,2,FALSE),""))</f>
        <v/>
      </c>
      <c r="N77" s="20">
        <f>IF($F77="","",IFERROR(VLOOKUP($F77,Assumptions!$A$7:$D$106,3,FALSE),""))</f>
        <v/>
      </c>
      <c r="O77" s="21">
        <f>IF($F77="","",IFERROR(VLOOKUP($F77,Assumptions!$A$7:$D$106,4,FALSE),""))</f>
        <v/>
      </c>
      <c r="P77" s="20">
        <f>IF(OR($L77="",$M77=""),"",IF(AND(ISNUMBER($L77),ISNUMBER($M77)),$L77*$M77,""))</f>
        <v/>
      </c>
      <c r="Q77" s="20">
        <f>IF(OR($L77="",$N77="",$A77="",$F77=""),"",IF(AND(ISNUMBER($L77),ISNUMBER($N77),ISNUMBER($A77)),MAX(0,SUMIFS($L$7:L77,$F$7:F77,$F77,$A$7:A77,"&gt;="&amp;DATE(YEAR($A77),MONTH($A77),1),$A$7:A77,"&lt;"&amp;DATE(YEAR($A77),MONTH($A77)+1,1))-$N77)-MAX(0,SUMIFS($L$7:L76,$F$7:F76,$F77,$A$7:A76,"&gt;="&amp;DATE(YEAR($A77),MONTH($A77),1),$A$7:A76,"&lt;"&amp;DATE(YEAR($A77),MONTH($A77)+1,1))-$N77),""))</f>
        <v/>
      </c>
      <c r="R77" s="20">
        <f>IF(OR($Q77="",$O77=""),"",IF(AND(ISNUMBER($Q77),ISNUMBER($O77)),$Q77*$O77,""))</f>
        <v/>
      </c>
      <c r="S77" s="20">
        <f>IF(OR($P77="",$R77=""),"",IF(AND(ISNUMBER($P77),ISNUMBER($R77)),$P77+$R77+IF(ISNUMBER($K77),$K77,0),""))</f>
        <v/>
      </c>
      <c r="T77" s="15">
        <f>IF(COUNTA($A77:$K77)=0,"",IF(OR($A77="",$B77="",$C77="",$D77="",$E77="",$F77="",$G77="",$H77="",$I77="",$J77=""),"Check missing required input",IF(NOT(ISNUMBER($A77)),"Check date",IF(OR(NOT(ISNUMBER($B$3)),NOT(ISNUMBER($D$3)),NOT(ISNUMBER($F$3)),NOT(ISNUMBER($H$3))),"Check worksheet limits",IF(OR($A77&lt;$B$3,$A77&gt;$D$3),"Check date",IF(NOT(ISNUMBER($J77)),"Check service amount",IF($J77&lt;0,"Check negative amount",IF($J77&gt;$F$3,"Check service amount",IF(AND($K77&lt;&gt;"",NOT(ISNUMBER($K77))),"Check adjustment number",IF(ABS(IF(ISNUMBER($K77),$K77,0))&gt;$H$3,"Check adjustment",IF(IFERROR(VLOOKUP($F77,Assumptions!$A$7:$D$106,1,FALSE),"")="","Check technician setup",IF(OR(NOT(ISNUMBER($M77)),NOT(ISNUMBER($N77)),NOT(ISNUMBER($O77))),"Check rate setup",IF(NOT(ISNUMBER(IFERROR(VLOOKUP($I77,Assumptions!$F$7:$G$9,2,FALSE),""))),"Check responsibility setup",IF(AND(ISNUMBER($S77),$S77&lt;0),"Check negative total",""))))))))))))))</f>
        <v/>
      </c>
    </row>
    <row r="78">
      <c r="A78" s="16" t="n"/>
      <c r="B78" s="17" t="n"/>
      <c r="C78" s="17" t="n"/>
      <c r="D78" s="17" t="n"/>
      <c r="E78" s="17" t="n"/>
      <c r="F78" s="17" t="n"/>
      <c r="G78" s="17" t="n"/>
      <c r="H78" s="18" t="n"/>
      <c r="I78" s="18" t="n"/>
      <c r="J78" s="19" t="n"/>
      <c r="K78" s="19" t="n"/>
      <c r="L78" s="22">
        <f>IF(COUNTA($A78:$K78)=0,"",IF(OR($A78="",$F78="",$H78="",$I78="",$J78=""),"",IF(NOT(ISNUMBER($J78)),"",IF($H78&lt;&gt;"Completed",0,IFERROR(IF(ISNUMBER(VLOOKUP($I78,Assumptions!$F$7:$G$9,2,FALSE)),$J78*VLOOKUP($I78,Assumptions!$F$7:$G$9,2,FALSE),""),"")))))</f>
        <v/>
      </c>
      <c r="M78" s="23">
        <f>IF($F78="","",IFERROR(VLOOKUP($F78,Assumptions!$A$7:$D$106,2,FALSE),""))</f>
        <v/>
      </c>
      <c r="N78" s="22">
        <f>IF($F78="","",IFERROR(VLOOKUP($F78,Assumptions!$A$7:$D$106,3,FALSE),""))</f>
        <v/>
      </c>
      <c r="O78" s="23">
        <f>IF($F78="","",IFERROR(VLOOKUP($F78,Assumptions!$A$7:$D$106,4,FALSE),""))</f>
        <v/>
      </c>
      <c r="P78" s="22">
        <f>IF(OR($L78="",$M78=""),"",IF(AND(ISNUMBER($L78),ISNUMBER($M78)),$L78*$M78,""))</f>
        <v/>
      </c>
      <c r="Q78" s="22">
        <f>IF(OR($L78="",$N78="",$A78="",$F78=""),"",IF(AND(ISNUMBER($L78),ISNUMBER($N78),ISNUMBER($A78)),MAX(0,SUMIFS($L$7:L78,$F$7:F78,$F78,$A$7:A78,"&gt;="&amp;DATE(YEAR($A78),MONTH($A78),1),$A$7:A78,"&lt;"&amp;DATE(YEAR($A78),MONTH($A78)+1,1))-$N78)-MAX(0,SUMIFS($L$7:L77,$F$7:F77,$F78,$A$7:A77,"&gt;="&amp;DATE(YEAR($A78),MONTH($A78),1),$A$7:A77,"&lt;"&amp;DATE(YEAR($A78),MONTH($A78)+1,1))-$N78),""))</f>
        <v/>
      </c>
      <c r="R78" s="22">
        <f>IF(OR($Q78="",$O78=""),"",IF(AND(ISNUMBER($Q78),ISNUMBER($O78)),$Q78*$O78,""))</f>
        <v/>
      </c>
      <c r="S78" s="22">
        <f>IF(OR($P78="",$R78=""),"",IF(AND(ISNUMBER($P78),ISNUMBER($R78)),$P78+$R78+IF(ISNUMBER($K78),$K78,0),""))</f>
        <v/>
      </c>
      <c r="T78" s="24">
        <f>IF(COUNTA($A78:$K78)=0,"",IF(OR($A78="",$B78="",$C78="",$D78="",$E78="",$F78="",$G78="",$H78="",$I78="",$J78=""),"Check missing required input",IF(NOT(ISNUMBER($A78)),"Check date",IF(OR(NOT(ISNUMBER($B$3)),NOT(ISNUMBER($D$3)),NOT(ISNUMBER($F$3)),NOT(ISNUMBER($H$3))),"Check worksheet limits",IF(OR($A78&lt;$B$3,$A78&gt;$D$3),"Check date",IF(NOT(ISNUMBER($J78)),"Check service amount",IF($J78&lt;0,"Check negative amount",IF($J78&gt;$F$3,"Check service amount",IF(AND($K78&lt;&gt;"",NOT(ISNUMBER($K78))),"Check adjustment number",IF(ABS(IF(ISNUMBER($K78),$K78,0))&gt;$H$3,"Check adjustment",IF(IFERROR(VLOOKUP($F78,Assumptions!$A$7:$D$106,1,FALSE),"")="","Check technician setup",IF(OR(NOT(ISNUMBER($M78)),NOT(ISNUMBER($N78)),NOT(ISNUMBER($O78))),"Check rate setup",IF(NOT(ISNUMBER(IFERROR(VLOOKUP($I78,Assumptions!$F$7:$G$9,2,FALSE),""))),"Check responsibility setup",IF(AND(ISNUMBER($S78),$S78&lt;0),"Check negative total",""))))))))))))))</f>
        <v/>
      </c>
    </row>
    <row r="79">
      <c r="A79" s="16" t="n"/>
      <c r="B79" s="17" t="n"/>
      <c r="C79" s="17" t="n"/>
      <c r="D79" s="17" t="n"/>
      <c r="E79" s="17" t="n"/>
      <c r="F79" s="17" t="n"/>
      <c r="G79" s="17" t="n"/>
      <c r="H79" s="18" t="n"/>
      <c r="I79" s="18" t="n"/>
      <c r="J79" s="19" t="n"/>
      <c r="K79" s="19" t="n"/>
      <c r="L79" s="20">
        <f>IF(COUNTA($A79:$K79)=0,"",IF(OR($A79="",$F79="",$H79="",$I79="",$J79=""),"",IF(NOT(ISNUMBER($J79)),"",IF($H79&lt;&gt;"Completed",0,IFERROR(IF(ISNUMBER(VLOOKUP($I79,Assumptions!$F$7:$G$9,2,FALSE)),$J79*VLOOKUP($I79,Assumptions!$F$7:$G$9,2,FALSE),""),"")))))</f>
        <v/>
      </c>
      <c r="M79" s="21">
        <f>IF($F79="","",IFERROR(VLOOKUP($F79,Assumptions!$A$7:$D$106,2,FALSE),""))</f>
        <v/>
      </c>
      <c r="N79" s="20">
        <f>IF($F79="","",IFERROR(VLOOKUP($F79,Assumptions!$A$7:$D$106,3,FALSE),""))</f>
        <v/>
      </c>
      <c r="O79" s="21">
        <f>IF($F79="","",IFERROR(VLOOKUP($F79,Assumptions!$A$7:$D$106,4,FALSE),""))</f>
        <v/>
      </c>
      <c r="P79" s="20">
        <f>IF(OR($L79="",$M79=""),"",IF(AND(ISNUMBER($L79),ISNUMBER($M79)),$L79*$M79,""))</f>
        <v/>
      </c>
      <c r="Q79" s="20">
        <f>IF(OR($L79="",$N79="",$A79="",$F79=""),"",IF(AND(ISNUMBER($L79),ISNUMBER($N79),ISNUMBER($A79)),MAX(0,SUMIFS($L$7:L79,$F$7:F79,$F79,$A$7:A79,"&gt;="&amp;DATE(YEAR($A79),MONTH($A79),1),$A$7:A79,"&lt;"&amp;DATE(YEAR($A79),MONTH($A79)+1,1))-$N79)-MAX(0,SUMIFS($L$7:L78,$F$7:F78,$F79,$A$7:A78,"&gt;="&amp;DATE(YEAR($A79),MONTH($A79),1),$A$7:A78,"&lt;"&amp;DATE(YEAR($A79),MONTH($A79)+1,1))-$N79),""))</f>
        <v/>
      </c>
      <c r="R79" s="20">
        <f>IF(OR($Q79="",$O79=""),"",IF(AND(ISNUMBER($Q79),ISNUMBER($O79)),$Q79*$O79,""))</f>
        <v/>
      </c>
      <c r="S79" s="20">
        <f>IF(OR($P79="",$R79=""),"",IF(AND(ISNUMBER($P79),ISNUMBER($R79)),$P79+$R79+IF(ISNUMBER($K79),$K79,0),""))</f>
        <v/>
      </c>
      <c r="T79" s="15">
        <f>IF(COUNTA($A79:$K79)=0,"",IF(OR($A79="",$B79="",$C79="",$D79="",$E79="",$F79="",$G79="",$H79="",$I79="",$J79=""),"Check missing required input",IF(NOT(ISNUMBER($A79)),"Check date",IF(OR(NOT(ISNUMBER($B$3)),NOT(ISNUMBER($D$3)),NOT(ISNUMBER($F$3)),NOT(ISNUMBER($H$3))),"Check worksheet limits",IF(OR($A79&lt;$B$3,$A79&gt;$D$3),"Check date",IF(NOT(ISNUMBER($J79)),"Check service amount",IF($J79&lt;0,"Check negative amount",IF($J79&gt;$F$3,"Check service amount",IF(AND($K79&lt;&gt;"",NOT(ISNUMBER($K79))),"Check adjustment number",IF(ABS(IF(ISNUMBER($K79),$K79,0))&gt;$H$3,"Check adjustment",IF(IFERROR(VLOOKUP($F79,Assumptions!$A$7:$D$106,1,FALSE),"")="","Check technician setup",IF(OR(NOT(ISNUMBER($M79)),NOT(ISNUMBER($N79)),NOT(ISNUMBER($O79))),"Check rate setup",IF(NOT(ISNUMBER(IFERROR(VLOOKUP($I79,Assumptions!$F$7:$G$9,2,FALSE),""))),"Check responsibility setup",IF(AND(ISNUMBER($S79),$S79&lt;0),"Check negative total",""))))))))))))))</f>
        <v/>
      </c>
    </row>
    <row r="80">
      <c r="A80" s="16" t="n"/>
      <c r="B80" s="17" t="n"/>
      <c r="C80" s="17" t="n"/>
      <c r="D80" s="17" t="n"/>
      <c r="E80" s="17" t="n"/>
      <c r="F80" s="17" t="n"/>
      <c r="G80" s="17" t="n"/>
      <c r="H80" s="18" t="n"/>
      <c r="I80" s="18" t="n"/>
      <c r="J80" s="19" t="n"/>
      <c r="K80" s="19" t="n"/>
      <c r="L80" s="22">
        <f>IF(COUNTA($A80:$K80)=0,"",IF(OR($A80="",$F80="",$H80="",$I80="",$J80=""),"",IF(NOT(ISNUMBER($J80)),"",IF($H80&lt;&gt;"Completed",0,IFERROR(IF(ISNUMBER(VLOOKUP($I80,Assumptions!$F$7:$G$9,2,FALSE)),$J80*VLOOKUP($I80,Assumptions!$F$7:$G$9,2,FALSE),""),"")))))</f>
        <v/>
      </c>
      <c r="M80" s="23">
        <f>IF($F80="","",IFERROR(VLOOKUP($F80,Assumptions!$A$7:$D$106,2,FALSE),""))</f>
        <v/>
      </c>
      <c r="N80" s="22">
        <f>IF($F80="","",IFERROR(VLOOKUP($F80,Assumptions!$A$7:$D$106,3,FALSE),""))</f>
        <v/>
      </c>
      <c r="O80" s="23">
        <f>IF($F80="","",IFERROR(VLOOKUP($F80,Assumptions!$A$7:$D$106,4,FALSE),""))</f>
        <v/>
      </c>
      <c r="P80" s="22">
        <f>IF(OR($L80="",$M80=""),"",IF(AND(ISNUMBER($L80),ISNUMBER($M80)),$L80*$M80,""))</f>
        <v/>
      </c>
      <c r="Q80" s="22">
        <f>IF(OR($L80="",$N80="",$A80="",$F80=""),"",IF(AND(ISNUMBER($L80),ISNUMBER($N80),ISNUMBER($A80)),MAX(0,SUMIFS($L$7:L80,$F$7:F80,$F80,$A$7:A80,"&gt;="&amp;DATE(YEAR($A80),MONTH($A80),1),$A$7:A80,"&lt;"&amp;DATE(YEAR($A80),MONTH($A80)+1,1))-$N80)-MAX(0,SUMIFS($L$7:L79,$F$7:F79,$F80,$A$7:A79,"&gt;="&amp;DATE(YEAR($A80),MONTH($A80),1),$A$7:A79,"&lt;"&amp;DATE(YEAR($A80),MONTH($A80)+1,1))-$N80),""))</f>
        <v/>
      </c>
      <c r="R80" s="22">
        <f>IF(OR($Q80="",$O80=""),"",IF(AND(ISNUMBER($Q80),ISNUMBER($O80)),$Q80*$O80,""))</f>
        <v/>
      </c>
      <c r="S80" s="22">
        <f>IF(OR($P80="",$R80=""),"",IF(AND(ISNUMBER($P80),ISNUMBER($R80)),$P80+$R80+IF(ISNUMBER($K80),$K80,0),""))</f>
        <v/>
      </c>
      <c r="T80" s="24">
        <f>IF(COUNTA($A80:$K80)=0,"",IF(OR($A80="",$B80="",$C80="",$D80="",$E80="",$F80="",$G80="",$H80="",$I80="",$J80=""),"Check missing required input",IF(NOT(ISNUMBER($A80)),"Check date",IF(OR(NOT(ISNUMBER($B$3)),NOT(ISNUMBER($D$3)),NOT(ISNUMBER($F$3)),NOT(ISNUMBER($H$3))),"Check worksheet limits",IF(OR($A80&lt;$B$3,$A80&gt;$D$3),"Check date",IF(NOT(ISNUMBER($J80)),"Check service amount",IF($J80&lt;0,"Check negative amount",IF($J80&gt;$F$3,"Check service amount",IF(AND($K80&lt;&gt;"",NOT(ISNUMBER($K80))),"Check adjustment number",IF(ABS(IF(ISNUMBER($K80),$K80,0))&gt;$H$3,"Check adjustment",IF(IFERROR(VLOOKUP($F80,Assumptions!$A$7:$D$106,1,FALSE),"")="","Check technician setup",IF(OR(NOT(ISNUMBER($M80)),NOT(ISNUMBER($N80)),NOT(ISNUMBER($O80))),"Check rate setup",IF(NOT(ISNUMBER(IFERROR(VLOOKUP($I80,Assumptions!$F$7:$G$9,2,FALSE),""))),"Check responsibility setup",IF(AND(ISNUMBER($S80),$S80&lt;0),"Check negative total",""))))))))))))))</f>
        <v/>
      </c>
    </row>
    <row r="81">
      <c r="A81" s="16" t="n"/>
      <c r="B81" s="17" t="n"/>
      <c r="C81" s="17" t="n"/>
      <c r="D81" s="17" t="n"/>
      <c r="E81" s="17" t="n"/>
      <c r="F81" s="17" t="n"/>
      <c r="G81" s="17" t="n"/>
      <c r="H81" s="18" t="n"/>
      <c r="I81" s="18" t="n"/>
      <c r="J81" s="19" t="n"/>
      <c r="K81" s="19" t="n"/>
      <c r="L81" s="20">
        <f>IF(COUNTA($A81:$K81)=0,"",IF(OR($A81="",$F81="",$H81="",$I81="",$J81=""),"",IF(NOT(ISNUMBER($J81)),"",IF($H81&lt;&gt;"Completed",0,IFERROR(IF(ISNUMBER(VLOOKUP($I81,Assumptions!$F$7:$G$9,2,FALSE)),$J81*VLOOKUP($I81,Assumptions!$F$7:$G$9,2,FALSE),""),"")))))</f>
        <v/>
      </c>
      <c r="M81" s="21">
        <f>IF($F81="","",IFERROR(VLOOKUP($F81,Assumptions!$A$7:$D$106,2,FALSE),""))</f>
        <v/>
      </c>
      <c r="N81" s="20">
        <f>IF($F81="","",IFERROR(VLOOKUP($F81,Assumptions!$A$7:$D$106,3,FALSE),""))</f>
        <v/>
      </c>
      <c r="O81" s="21">
        <f>IF($F81="","",IFERROR(VLOOKUP($F81,Assumptions!$A$7:$D$106,4,FALSE),""))</f>
        <v/>
      </c>
      <c r="P81" s="20">
        <f>IF(OR($L81="",$M81=""),"",IF(AND(ISNUMBER($L81),ISNUMBER($M81)),$L81*$M81,""))</f>
        <v/>
      </c>
      <c r="Q81" s="20">
        <f>IF(OR($L81="",$N81="",$A81="",$F81=""),"",IF(AND(ISNUMBER($L81),ISNUMBER($N81),ISNUMBER($A81)),MAX(0,SUMIFS($L$7:L81,$F$7:F81,$F81,$A$7:A81,"&gt;="&amp;DATE(YEAR($A81),MONTH($A81),1),$A$7:A81,"&lt;"&amp;DATE(YEAR($A81),MONTH($A81)+1,1))-$N81)-MAX(0,SUMIFS($L$7:L80,$F$7:F80,$F81,$A$7:A80,"&gt;="&amp;DATE(YEAR($A81),MONTH($A81),1),$A$7:A80,"&lt;"&amp;DATE(YEAR($A81),MONTH($A81)+1,1))-$N81),""))</f>
        <v/>
      </c>
      <c r="R81" s="20">
        <f>IF(OR($Q81="",$O81=""),"",IF(AND(ISNUMBER($Q81),ISNUMBER($O81)),$Q81*$O81,""))</f>
        <v/>
      </c>
      <c r="S81" s="20">
        <f>IF(OR($P81="",$R81=""),"",IF(AND(ISNUMBER($P81),ISNUMBER($R81)),$P81+$R81+IF(ISNUMBER($K81),$K81,0),""))</f>
        <v/>
      </c>
      <c r="T81" s="15">
        <f>IF(COUNTA($A81:$K81)=0,"",IF(OR($A81="",$B81="",$C81="",$D81="",$E81="",$F81="",$G81="",$H81="",$I81="",$J81=""),"Check missing required input",IF(NOT(ISNUMBER($A81)),"Check date",IF(OR(NOT(ISNUMBER($B$3)),NOT(ISNUMBER($D$3)),NOT(ISNUMBER($F$3)),NOT(ISNUMBER($H$3))),"Check worksheet limits",IF(OR($A81&lt;$B$3,$A81&gt;$D$3),"Check date",IF(NOT(ISNUMBER($J81)),"Check service amount",IF($J81&lt;0,"Check negative amount",IF($J81&gt;$F$3,"Check service amount",IF(AND($K81&lt;&gt;"",NOT(ISNUMBER($K81))),"Check adjustment number",IF(ABS(IF(ISNUMBER($K81),$K81,0))&gt;$H$3,"Check adjustment",IF(IFERROR(VLOOKUP($F81,Assumptions!$A$7:$D$106,1,FALSE),"")="","Check technician setup",IF(OR(NOT(ISNUMBER($M81)),NOT(ISNUMBER($N81)),NOT(ISNUMBER($O81))),"Check rate setup",IF(NOT(ISNUMBER(IFERROR(VLOOKUP($I81,Assumptions!$F$7:$G$9,2,FALSE),""))),"Check responsibility setup",IF(AND(ISNUMBER($S81),$S81&lt;0),"Check negative total",""))))))))))))))</f>
        <v/>
      </c>
    </row>
    <row r="82">
      <c r="A82" s="16" t="n"/>
      <c r="B82" s="17" t="n"/>
      <c r="C82" s="17" t="n"/>
      <c r="D82" s="17" t="n"/>
      <c r="E82" s="17" t="n"/>
      <c r="F82" s="17" t="n"/>
      <c r="G82" s="17" t="n"/>
      <c r="H82" s="18" t="n"/>
      <c r="I82" s="18" t="n"/>
      <c r="J82" s="19" t="n"/>
      <c r="K82" s="19" t="n"/>
      <c r="L82" s="22">
        <f>IF(COUNTA($A82:$K82)=0,"",IF(OR($A82="",$F82="",$H82="",$I82="",$J82=""),"",IF(NOT(ISNUMBER($J82)),"",IF($H82&lt;&gt;"Completed",0,IFERROR(IF(ISNUMBER(VLOOKUP($I82,Assumptions!$F$7:$G$9,2,FALSE)),$J82*VLOOKUP($I82,Assumptions!$F$7:$G$9,2,FALSE),""),"")))))</f>
        <v/>
      </c>
      <c r="M82" s="23">
        <f>IF($F82="","",IFERROR(VLOOKUP($F82,Assumptions!$A$7:$D$106,2,FALSE),""))</f>
        <v/>
      </c>
      <c r="N82" s="22">
        <f>IF($F82="","",IFERROR(VLOOKUP($F82,Assumptions!$A$7:$D$106,3,FALSE),""))</f>
        <v/>
      </c>
      <c r="O82" s="23">
        <f>IF($F82="","",IFERROR(VLOOKUP($F82,Assumptions!$A$7:$D$106,4,FALSE),""))</f>
        <v/>
      </c>
      <c r="P82" s="22">
        <f>IF(OR($L82="",$M82=""),"",IF(AND(ISNUMBER($L82),ISNUMBER($M82)),$L82*$M82,""))</f>
        <v/>
      </c>
      <c r="Q82" s="22">
        <f>IF(OR($L82="",$N82="",$A82="",$F82=""),"",IF(AND(ISNUMBER($L82),ISNUMBER($N82),ISNUMBER($A82)),MAX(0,SUMIFS($L$7:L82,$F$7:F82,$F82,$A$7:A82,"&gt;="&amp;DATE(YEAR($A82),MONTH($A82),1),$A$7:A82,"&lt;"&amp;DATE(YEAR($A82),MONTH($A82)+1,1))-$N82)-MAX(0,SUMIFS($L$7:L81,$F$7:F81,$F82,$A$7:A81,"&gt;="&amp;DATE(YEAR($A82),MONTH($A82),1),$A$7:A81,"&lt;"&amp;DATE(YEAR($A82),MONTH($A82)+1,1))-$N82),""))</f>
        <v/>
      </c>
      <c r="R82" s="22">
        <f>IF(OR($Q82="",$O82=""),"",IF(AND(ISNUMBER($Q82),ISNUMBER($O82)),$Q82*$O82,""))</f>
        <v/>
      </c>
      <c r="S82" s="22">
        <f>IF(OR($P82="",$R82=""),"",IF(AND(ISNUMBER($P82),ISNUMBER($R82)),$P82+$R82+IF(ISNUMBER($K82),$K82,0),""))</f>
        <v/>
      </c>
      <c r="T82" s="24">
        <f>IF(COUNTA($A82:$K82)=0,"",IF(OR($A82="",$B82="",$C82="",$D82="",$E82="",$F82="",$G82="",$H82="",$I82="",$J82=""),"Check missing required input",IF(NOT(ISNUMBER($A82)),"Check date",IF(OR(NOT(ISNUMBER($B$3)),NOT(ISNUMBER($D$3)),NOT(ISNUMBER($F$3)),NOT(ISNUMBER($H$3))),"Check worksheet limits",IF(OR($A82&lt;$B$3,$A82&gt;$D$3),"Check date",IF(NOT(ISNUMBER($J82)),"Check service amount",IF($J82&lt;0,"Check negative amount",IF($J82&gt;$F$3,"Check service amount",IF(AND($K82&lt;&gt;"",NOT(ISNUMBER($K82))),"Check adjustment number",IF(ABS(IF(ISNUMBER($K82),$K82,0))&gt;$H$3,"Check adjustment",IF(IFERROR(VLOOKUP($F82,Assumptions!$A$7:$D$106,1,FALSE),"")="","Check technician setup",IF(OR(NOT(ISNUMBER($M82)),NOT(ISNUMBER($N82)),NOT(ISNUMBER($O82))),"Check rate setup",IF(NOT(ISNUMBER(IFERROR(VLOOKUP($I82,Assumptions!$F$7:$G$9,2,FALSE),""))),"Check responsibility setup",IF(AND(ISNUMBER($S82),$S82&lt;0),"Check negative total",""))))))))))))))</f>
        <v/>
      </c>
    </row>
    <row r="83">
      <c r="A83" s="16" t="n"/>
      <c r="B83" s="17" t="n"/>
      <c r="C83" s="17" t="n"/>
      <c r="D83" s="17" t="n"/>
      <c r="E83" s="17" t="n"/>
      <c r="F83" s="17" t="n"/>
      <c r="G83" s="17" t="n"/>
      <c r="H83" s="18" t="n"/>
      <c r="I83" s="18" t="n"/>
      <c r="J83" s="19" t="n"/>
      <c r="K83" s="19" t="n"/>
      <c r="L83" s="20">
        <f>IF(COUNTA($A83:$K83)=0,"",IF(OR($A83="",$F83="",$H83="",$I83="",$J83=""),"",IF(NOT(ISNUMBER($J83)),"",IF($H83&lt;&gt;"Completed",0,IFERROR(IF(ISNUMBER(VLOOKUP($I83,Assumptions!$F$7:$G$9,2,FALSE)),$J83*VLOOKUP($I83,Assumptions!$F$7:$G$9,2,FALSE),""),"")))))</f>
        <v/>
      </c>
      <c r="M83" s="21">
        <f>IF($F83="","",IFERROR(VLOOKUP($F83,Assumptions!$A$7:$D$106,2,FALSE),""))</f>
        <v/>
      </c>
      <c r="N83" s="20">
        <f>IF($F83="","",IFERROR(VLOOKUP($F83,Assumptions!$A$7:$D$106,3,FALSE),""))</f>
        <v/>
      </c>
      <c r="O83" s="21">
        <f>IF($F83="","",IFERROR(VLOOKUP($F83,Assumptions!$A$7:$D$106,4,FALSE),""))</f>
        <v/>
      </c>
      <c r="P83" s="20">
        <f>IF(OR($L83="",$M83=""),"",IF(AND(ISNUMBER($L83),ISNUMBER($M83)),$L83*$M83,""))</f>
        <v/>
      </c>
      <c r="Q83" s="20">
        <f>IF(OR($L83="",$N83="",$A83="",$F83=""),"",IF(AND(ISNUMBER($L83),ISNUMBER($N83),ISNUMBER($A83)),MAX(0,SUMIFS($L$7:L83,$F$7:F83,$F83,$A$7:A83,"&gt;="&amp;DATE(YEAR($A83),MONTH($A83),1),$A$7:A83,"&lt;"&amp;DATE(YEAR($A83),MONTH($A83)+1,1))-$N83)-MAX(0,SUMIFS($L$7:L82,$F$7:F82,$F83,$A$7:A82,"&gt;="&amp;DATE(YEAR($A83),MONTH($A83),1),$A$7:A82,"&lt;"&amp;DATE(YEAR($A83),MONTH($A83)+1,1))-$N83),""))</f>
        <v/>
      </c>
      <c r="R83" s="20">
        <f>IF(OR($Q83="",$O83=""),"",IF(AND(ISNUMBER($Q83),ISNUMBER($O83)),$Q83*$O83,""))</f>
        <v/>
      </c>
      <c r="S83" s="20">
        <f>IF(OR($P83="",$R83=""),"",IF(AND(ISNUMBER($P83),ISNUMBER($R83)),$P83+$R83+IF(ISNUMBER($K83),$K83,0),""))</f>
        <v/>
      </c>
      <c r="T83" s="15">
        <f>IF(COUNTA($A83:$K83)=0,"",IF(OR($A83="",$B83="",$C83="",$D83="",$E83="",$F83="",$G83="",$H83="",$I83="",$J83=""),"Check missing required input",IF(NOT(ISNUMBER($A83)),"Check date",IF(OR(NOT(ISNUMBER($B$3)),NOT(ISNUMBER($D$3)),NOT(ISNUMBER($F$3)),NOT(ISNUMBER($H$3))),"Check worksheet limits",IF(OR($A83&lt;$B$3,$A83&gt;$D$3),"Check date",IF(NOT(ISNUMBER($J83)),"Check service amount",IF($J83&lt;0,"Check negative amount",IF($J83&gt;$F$3,"Check service amount",IF(AND($K83&lt;&gt;"",NOT(ISNUMBER($K83))),"Check adjustment number",IF(ABS(IF(ISNUMBER($K83),$K83,0))&gt;$H$3,"Check adjustment",IF(IFERROR(VLOOKUP($F83,Assumptions!$A$7:$D$106,1,FALSE),"")="","Check technician setup",IF(OR(NOT(ISNUMBER($M83)),NOT(ISNUMBER($N83)),NOT(ISNUMBER($O83))),"Check rate setup",IF(NOT(ISNUMBER(IFERROR(VLOOKUP($I83,Assumptions!$F$7:$G$9,2,FALSE),""))),"Check responsibility setup",IF(AND(ISNUMBER($S83),$S83&lt;0),"Check negative total",""))))))))))))))</f>
        <v/>
      </c>
    </row>
    <row r="84">
      <c r="A84" s="16" t="n"/>
      <c r="B84" s="17" t="n"/>
      <c r="C84" s="17" t="n"/>
      <c r="D84" s="17" t="n"/>
      <c r="E84" s="17" t="n"/>
      <c r="F84" s="17" t="n"/>
      <c r="G84" s="17" t="n"/>
      <c r="H84" s="18" t="n"/>
      <c r="I84" s="18" t="n"/>
      <c r="J84" s="19" t="n"/>
      <c r="K84" s="19" t="n"/>
      <c r="L84" s="22">
        <f>IF(COUNTA($A84:$K84)=0,"",IF(OR($A84="",$F84="",$H84="",$I84="",$J84=""),"",IF(NOT(ISNUMBER($J84)),"",IF($H84&lt;&gt;"Completed",0,IFERROR(IF(ISNUMBER(VLOOKUP($I84,Assumptions!$F$7:$G$9,2,FALSE)),$J84*VLOOKUP($I84,Assumptions!$F$7:$G$9,2,FALSE),""),"")))))</f>
        <v/>
      </c>
      <c r="M84" s="23">
        <f>IF($F84="","",IFERROR(VLOOKUP($F84,Assumptions!$A$7:$D$106,2,FALSE),""))</f>
        <v/>
      </c>
      <c r="N84" s="22">
        <f>IF($F84="","",IFERROR(VLOOKUP($F84,Assumptions!$A$7:$D$106,3,FALSE),""))</f>
        <v/>
      </c>
      <c r="O84" s="23">
        <f>IF($F84="","",IFERROR(VLOOKUP($F84,Assumptions!$A$7:$D$106,4,FALSE),""))</f>
        <v/>
      </c>
      <c r="P84" s="22">
        <f>IF(OR($L84="",$M84=""),"",IF(AND(ISNUMBER($L84),ISNUMBER($M84)),$L84*$M84,""))</f>
        <v/>
      </c>
      <c r="Q84" s="22">
        <f>IF(OR($L84="",$N84="",$A84="",$F84=""),"",IF(AND(ISNUMBER($L84),ISNUMBER($N84),ISNUMBER($A84)),MAX(0,SUMIFS($L$7:L84,$F$7:F84,$F84,$A$7:A84,"&gt;="&amp;DATE(YEAR($A84),MONTH($A84),1),$A$7:A84,"&lt;"&amp;DATE(YEAR($A84),MONTH($A84)+1,1))-$N84)-MAX(0,SUMIFS($L$7:L83,$F$7:F83,$F84,$A$7:A83,"&gt;="&amp;DATE(YEAR($A84),MONTH($A84),1),$A$7:A83,"&lt;"&amp;DATE(YEAR($A84),MONTH($A84)+1,1))-$N84),""))</f>
        <v/>
      </c>
      <c r="R84" s="22">
        <f>IF(OR($Q84="",$O84=""),"",IF(AND(ISNUMBER($Q84),ISNUMBER($O84)),$Q84*$O84,""))</f>
        <v/>
      </c>
      <c r="S84" s="22">
        <f>IF(OR($P84="",$R84=""),"",IF(AND(ISNUMBER($P84),ISNUMBER($R84)),$P84+$R84+IF(ISNUMBER($K84),$K84,0),""))</f>
        <v/>
      </c>
      <c r="T84" s="24">
        <f>IF(COUNTA($A84:$K84)=0,"",IF(OR($A84="",$B84="",$C84="",$D84="",$E84="",$F84="",$G84="",$H84="",$I84="",$J84=""),"Check missing required input",IF(NOT(ISNUMBER($A84)),"Check date",IF(OR(NOT(ISNUMBER($B$3)),NOT(ISNUMBER($D$3)),NOT(ISNUMBER($F$3)),NOT(ISNUMBER($H$3))),"Check worksheet limits",IF(OR($A84&lt;$B$3,$A84&gt;$D$3),"Check date",IF(NOT(ISNUMBER($J84)),"Check service amount",IF($J84&lt;0,"Check negative amount",IF($J84&gt;$F$3,"Check service amount",IF(AND($K84&lt;&gt;"",NOT(ISNUMBER($K84))),"Check adjustment number",IF(ABS(IF(ISNUMBER($K84),$K84,0))&gt;$H$3,"Check adjustment",IF(IFERROR(VLOOKUP($F84,Assumptions!$A$7:$D$106,1,FALSE),"")="","Check technician setup",IF(OR(NOT(ISNUMBER($M84)),NOT(ISNUMBER($N84)),NOT(ISNUMBER($O84))),"Check rate setup",IF(NOT(ISNUMBER(IFERROR(VLOOKUP($I84,Assumptions!$F$7:$G$9,2,FALSE),""))),"Check responsibility setup",IF(AND(ISNUMBER($S84),$S84&lt;0),"Check negative total",""))))))))))))))</f>
        <v/>
      </c>
    </row>
    <row r="85">
      <c r="A85" s="16" t="n"/>
      <c r="B85" s="17" t="n"/>
      <c r="C85" s="17" t="n"/>
      <c r="D85" s="17" t="n"/>
      <c r="E85" s="17" t="n"/>
      <c r="F85" s="17" t="n"/>
      <c r="G85" s="17" t="n"/>
      <c r="H85" s="18" t="n"/>
      <c r="I85" s="18" t="n"/>
      <c r="J85" s="19" t="n"/>
      <c r="K85" s="19" t="n"/>
      <c r="L85" s="20">
        <f>IF(COUNTA($A85:$K85)=0,"",IF(OR($A85="",$F85="",$H85="",$I85="",$J85=""),"",IF(NOT(ISNUMBER($J85)),"",IF($H85&lt;&gt;"Completed",0,IFERROR(IF(ISNUMBER(VLOOKUP($I85,Assumptions!$F$7:$G$9,2,FALSE)),$J85*VLOOKUP($I85,Assumptions!$F$7:$G$9,2,FALSE),""),"")))))</f>
        <v/>
      </c>
      <c r="M85" s="21">
        <f>IF($F85="","",IFERROR(VLOOKUP($F85,Assumptions!$A$7:$D$106,2,FALSE),""))</f>
        <v/>
      </c>
      <c r="N85" s="20">
        <f>IF($F85="","",IFERROR(VLOOKUP($F85,Assumptions!$A$7:$D$106,3,FALSE),""))</f>
        <v/>
      </c>
      <c r="O85" s="21">
        <f>IF($F85="","",IFERROR(VLOOKUP($F85,Assumptions!$A$7:$D$106,4,FALSE),""))</f>
        <v/>
      </c>
      <c r="P85" s="20">
        <f>IF(OR($L85="",$M85=""),"",IF(AND(ISNUMBER($L85),ISNUMBER($M85)),$L85*$M85,""))</f>
        <v/>
      </c>
      <c r="Q85" s="20">
        <f>IF(OR($L85="",$N85="",$A85="",$F85=""),"",IF(AND(ISNUMBER($L85),ISNUMBER($N85),ISNUMBER($A85)),MAX(0,SUMIFS($L$7:L85,$F$7:F85,$F85,$A$7:A85,"&gt;="&amp;DATE(YEAR($A85),MONTH($A85),1),$A$7:A85,"&lt;"&amp;DATE(YEAR($A85),MONTH($A85)+1,1))-$N85)-MAX(0,SUMIFS($L$7:L84,$F$7:F84,$F85,$A$7:A84,"&gt;="&amp;DATE(YEAR($A85),MONTH($A85),1),$A$7:A84,"&lt;"&amp;DATE(YEAR($A85),MONTH($A85)+1,1))-$N85),""))</f>
        <v/>
      </c>
      <c r="R85" s="20">
        <f>IF(OR($Q85="",$O85=""),"",IF(AND(ISNUMBER($Q85),ISNUMBER($O85)),$Q85*$O85,""))</f>
        <v/>
      </c>
      <c r="S85" s="20">
        <f>IF(OR($P85="",$R85=""),"",IF(AND(ISNUMBER($P85),ISNUMBER($R85)),$P85+$R85+IF(ISNUMBER($K85),$K85,0),""))</f>
        <v/>
      </c>
      <c r="T85" s="15">
        <f>IF(COUNTA($A85:$K85)=0,"",IF(OR($A85="",$B85="",$C85="",$D85="",$E85="",$F85="",$G85="",$H85="",$I85="",$J85=""),"Check missing required input",IF(NOT(ISNUMBER($A85)),"Check date",IF(OR(NOT(ISNUMBER($B$3)),NOT(ISNUMBER($D$3)),NOT(ISNUMBER($F$3)),NOT(ISNUMBER($H$3))),"Check worksheet limits",IF(OR($A85&lt;$B$3,$A85&gt;$D$3),"Check date",IF(NOT(ISNUMBER($J85)),"Check service amount",IF($J85&lt;0,"Check negative amount",IF($J85&gt;$F$3,"Check service amount",IF(AND($K85&lt;&gt;"",NOT(ISNUMBER($K85))),"Check adjustment number",IF(ABS(IF(ISNUMBER($K85),$K85,0))&gt;$H$3,"Check adjustment",IF(IFERROR(VLOOKUP($F85,Assumptions!$A$7:$D$106,1,FALSE),"")="","Check technician setup",IF(OR(NOT(ISNUMBER($M85)),NOT(ISNUMBER($N85)),NOT(ISNUMBER($O85))),"Check rate setup",IF(NOT(ISNUMBER(IFERROR(VLOOKUP($I85,Assumptions!$F$7:$G$9,2,FALSE),""))),"Check responsibility setup",IF(AND(ISNUMBER($S85),$S85&lt;0),"Check negative total",""))))))))))))))</f>
        <v/>
      </c>
    </row>
    <row r="86">
      <c r="A86" s="16" t="n"/>
      <c r="B86" s="17" t="n"/>
      <c r="C86" s="17" t="n"/>
      <c r="D86" s="17" t="n"/>
      <c r="E86" s="17" t="n"/>
      <c r="F86" s="17" t="n"/>
      <c r="G86" s="17" t="n"/>
      <c r="H86" s="18" t="n"/>
      <c r="I86" s="18" t="n"/>
      <c r="J86" s="19" t="n"/>
      <c r="K86" s="19" t="n"/>
      <c r="L86" s="22">
        <f>IF(COUNTA($A86:$K86)=0,"",IF(OR($A86="",$F86="",$H86="",$I86="",$J86=""),"",IF(NOT(ISNUMBER($J86)),"",IF($H86&lt;&gt;"Completed",0,IFERROR(IF(ISNUMBER(VLOOKUP($I86,Assumptions!$F$7:$G$9,2,FALSE)),$J86*VLOOKUP($I86,Assumptions!$F$7:$G$9,2,FALSE),""),"")))))</f>
        <v/>
      </c>
      <c r="M86" s="23">
        <f>IF($F86="","",IFERROR(VLOOKUP($F86,Assumptions!$A$7:$D$106,2,FALSE),""))</f>
        <v/>
      </c>
      <c r="N86" s="22">
        <f>IF($F86="","",IFERROR(VLOOKUP($F86,Assumptions!$A$7:$D$106,3,FALSE),""))</f>
        <v/>
      </c>
      <c r="O86" s="23">
        <f>IF($F86="","",IFERROR(VLOOKUP($F86,Assumptions!$A$7:$D$106,4,FALSE),""))</f>
        <v/>
      </c>
      <c r="P86" s="22">
        <f>IF(OR($L86="",$M86=""),"",IF(AND(ISNUMBER($L86),ISNUMBER($M86)),$L86*$M86,""))</f>
        <v/>
      </c>
      <c r="Q86" s="22">
        <f>IF(OR($L86="",$N86="",$A86="",$F86=""),"",IF(AND(ISNUMBER($L86),ISNUMBER($N86),ISNUMBER($A86)),MAX(0,SUMIFS($L$7:L86,$F$7:F86,$F86,$A$7:A86,"&gt;="&amp;DATE(YEAR($A86),MONTH($A86),1),$A$7:A86,"&lt;"&amp;DATE(YEAR($A86),MONTH($A86)+1,1))-$N86)-MAX(0,SUMIFS($L$7:L85,$F$7:F85,$F86,$A$7:A85,"&gt;="&amp;DATE(YEAR($A86),MONTH($A86),1),$A$7:A85,"&lt;"&amp;DATE(YEAR($A86),MONTH($A86)+1,1))-$N86),""))</f>
        <v/>
      </c>
      <c r="R86" s="22">
        <f>IF(OR($Q86="",$O86=""),"",IF(AND(ISNUMBER($Q86),ISNUMBER($O86)),$Q86*$O86,""))</f>
        <v/>
      </c>
      <c r="S86" s="22">
        <f>IF(OR($P86="",$R86=""),"",IF(AND(ISNUMBER($P86),ISNUMBER($R86)),$P86+$R86+IF(ISNUMBER($K86),$K86,0),""))</f>
        <v/>
      </c>
      <c r="T86" s="24">
        <f>IF(COUNTA($A86:$K86)=0,"",IF(OR($A86="",$B86="",$C86="",$D86="",$E86="",$F86="",$G86="",$H86="",$I86="",$J86=""),"Check missing required input",IF(NOT(ISNUMBER($A86)),"Check date",IF(OR(NOT(ISNUMBER($B$3)),NOT(ISNUMBER($D$3)),NOT(ISNUMBER($F$3)),NOT(ISNUMBER($H$3))),"Check worksheet limits",IF(OR($A86&lt;$B$3,$A86&gt;$D$3),"Check date",IF(NOT(ISNUMBER($J86)),"Check service amount",IF($J86&lt;0,"Check negative amount",IF($J86&gt;$F$3,"Check service amount",IF(AND($K86&lt;&gt;"",NOT(ISNUMBER($K86))),"Check adjustment number",IF(ABS(IF(ISNUMBER($K86),$K86,0))&gt;$H$3,"Check adjustment",IF(IFERROR(VLOOKUP($F86,Assumptions!$A$7:$D$106,1,FALSE),"")="","Check technician setup",IF(OR(NOT(ISNUMBER($M86)),NOT(ISNUMBER($N86)),NOT(ISNUMBER($O86))),"Check rate setup",IF(NOT(ISNUMBER(IFERROR(VLOOKUP($I86,Assumptions!$F$7:$G$9,2,FALSE),""))),"Check responsibility setup",IF(AND(ISNUMBER($S86),$S86&lt;0),"Check negative total",""))))))))))))))</f>
        <v/>
      </c>
    </row>
    <row r="87">
      <c r="A87" s="16" t="n"/>
      <c r="B87" s="17" t="n"/>
      <c r="C87" s="17" t="n"/>
      <c r="D87" s="17" t="n"/>
      <c r="E87" s="17" t="n"/>
      <c r="F87" s="17" t="n"/>
      <c r="G87" s="17" t="n"/>
      <c r="H87" s="18" t="n"/>
      <c r="I87" s="18" t="n"/>
      <c r="J87" s="19" t="n"/>
      <c r="K87" s="19" t="n"/>
      <c r="L87" s="20">
        <f>IF(COUNTA($A87:$K87)=0,"",IF(OR($A87="",$F87="",$H87="",$I87="",$J87=""),"",IF(NOT(ISNUMBER($J87)),"",IF($H87&lt;&gt;"Completed",0,IFERROR(IF(ISNUMBER(VLOOKUP($I87,Assumptions!$F$7:$G$9,2,FALSE)),$J87*VLOOKUP($I87,Assumptions!$F$7:$G$9,2,FALSE),""),"")))))</f>
        <v/>
      </c>
      <c r="M87" s="21">
        <f>IF($F87="","",IFERROR(VLOOKUP($F87,Assumptions!$A$7:$D$106,2,FALSE),""))</f>
        <v/>
      </c>
      <c r="N87" s="20">
        <f>IF($F87="","",IFERROR(VLOOKUP($F87,Assumptions!$A$7:$D$106,3,FALSE),""))</f>
        <v/>
      </c>
      <c r="O87" s="21">
        <f>IF($F87="","",IFERROR(VLOOKUP($F87,Assumptions!$A$7:$D$106,4,FALSE),""))</f>
        <v/>
      </c>
      <c r="P87" s="20">
        <f>IF(OR($L87="",$M87=""),"",IF(AND(ISNUMBER($L87),ISNUMBER($M87)),$L87*$M87,""))</f>
        <v/>
      </c>
      <c r="Q87" s="20">
        <f>IF(OR($L87="",$N87="",$A87="",$F87=""),"",IF(AND(ISNUMBER($L87),ISNUMBER($N87),ISNUMBER($A87)),MAX(0,SUMIFS($L$7:L87,$F$7:F87,$F87,$A$7:A87,"&gt;="&amp;DATE(YEAR($A87),MONTH($A87),1),$A$7:A87,"&lt;"&amp;DATE(YEAR($A87),MONTH($A87)+1,1))-$N87)-MAX(0,SUMIFS($L$7:L86,$F$7:F86,$F87,$A$7:A86,"&gt;="&amp;DATE(YEAR($A87),MONTH($A87),1),$A$7:A86,"&lt;"&amp;DATE(YEAR($A87),MONTH($A87)+1,1))-$N87),""))</f>
        <v/>
      </c>
      <c r="R87" s="20">
        <f>IF(OR($Q87="",$O87=""),"",IF(AND(ISNUMBER($Q87),ISNUMBER($O87)),$Q87*$O87,""))</f>
        <v/>
      </c>
      <c r="S87" s="20">
        <f>IF(OR($P87="",$R87=""),"",IF(AND(ISNUMBER($P87),ISNUMBER($R87)),$P87+$R87+IF(ISNUMBER($K87),$K87,0),""))</f>
        <v/>
      </c>
      <c r="T87" s="15">
        <f>IF(COUNTA($A87:$K87)=0,"",IF(OR($A87="",$B87="",$C87="",$D87="",$E87="",$F87="",$G87="",$H87="",$I87="",$J87=""),"Check missing required input",IF(NOT(ISNUMBER($A87)),"Check date",IF(OR(NOT(ISNUMBER($B$3)),NOT(ISNUMBER($D$3)),NOT(ISNUMBER($F$3)),NOT(ISNUMBER($H$3))),"Check worksheet limits",IF(OR($A87&lt;$B$3,$A87&gt;$D$3),"Check date",IF(NOT(ISNUMBER($J87)),"Check service amount",IF($J87&lt;0,"Check negative amount",IF($J87&gt;$F$3,"Check service amount",IF(AND($K87&lt;&gt;"",NOT(ISNUMBER($K87))),"Check adjustment number",IF(ABS(IF(ISNUMBER($K87),$K87,0))&gt;$H$3,"Check adjustment",IF(IFERROR(VLOOKUP($F87,Assumptions!$A$7:$D$106,1,FALSE),"")="","Check technician setup",IF(OR(NOT(ISNUMBER($M87)),NOT(ISNUMBER($N87)),NOT(ISNUMBER($O87))),"Check rate setup",IF(NOT(ISNUMBER(IFERROR(VLOOKUP($I87,Assumptions!$F$7:$G$9,2,FALSE),""))),"Check responsibility setup",IF(AND(ISNUMBER($S87),$S87&lt;0),"Check negative total",""))))))))))))))</f>
        <v/>
      </c>
    </row>
    <row r="88">
      <c r="A88" s="16" t="n"/>
      <c r="B88" s="17" t="n"/>
      <c r="C88" s="17" t="n"/>
      <c r="D88" s="17" t="n"/>
      <c r="E88" s="17" t="n"/>
      <c r="F88" s="17" t="n"/>
      <c r="G88" s="17" t="n"/>
      <c r="H88" s="18" t="n"/>
      <c r="I88" s="18" t="n"/>
      <c r="J88" s="19" t="n"/>
      <c r="K88" s="19" t="n"/>
      <c r="L88" s="22">
        <f>IF(COUNTA($A88:$K88)=0,"",IF(OR($A88="",$F88="",$H88="",$I88="",$J88=""),"",IF(NOT(ISNUMBER($J88)),"",IF($H88&lt;&gt;"Completed",0,IFERROR(IF(ISNUMBER(VLOOKUP($I88,Assumptions!$F$7:$G$9,2,FALSE)),$J88*VLOOKUP($I88,Assumptions!$F$7:$G$9,2,FALSE),""),"")))))</f>
        <v/>
      </c>
      <c r="M88" s="23">
        <f>IF($F88="","",IFERROR(VLOOKUP($F88,Assumptions!$A$7:$D$106,2,FALSE),""))</f>
        <v/>
      </c>
      <c r="N88" s="22">
        <f>IF($F88="","",IFERROR(VLOOKUP($F88,Assumptions!$A$7:$D$106,3,FALSE),""))</f>
        <v/>
      </c>
      <c r="O88" s="23">
        <f>IF($F88="","",IFERROR(VLOOKUP($F88,Assumptions!$A$7:$D$106,4,FALSE),""))</f>
        <v/>
      </c>
      <c r="P88" s="22">
        <f>IF(OR($L88="",$M88=""),"",IF(AND(ISNUMBER($L88),ISNUMBER($M88)),$L88*$M88,""))</f>
        <v/>
      </c>
      <c r="Q88" s="22">
        <f>IF(OR($L88="",$N88="",$A88="",$F88=""),"",IF(AND(ISNUMBER($L88),ISNUMBER($N88),ISNUMBER($A88)),MAX(0,SUMIFS($L$7:L88,$F$7:F88,$F88,$A$7:A88,"&gt;="&amp;DATE(YEAR($A88),MONTH($A88),1),$A$7:A88,"&lt;"&amp;DATE(YEAR($A88),MONTH($A88)+1,1))-$N88)-MAX(0,SUMIFS($L$7:L87,$F$7:F87,$F88,$A$7:A87,"&gt;="&amp;DATE(YEAR($A88),MONTH($A88),1),$A$7:A87,"&lt;"&amp;DATE(YEAR($A88),MONTH($A88)+1,1))-$N88),""))</f>
        <v/>
      </c>
      <c r="R88" s="22">
        <f>IF(OR($Q88="",$O88=""),"",IF(AND(ISNUMBER($Q88),ISNUMBER($O88)),$Q88*$O88,""))</f>
        <v/>
      </c>
      <c r="S88" s="22">
        <f>IF(OR($P88="",$R88=""),"",IF(AND(ISNUMBER($P88),ISNUMBER($R88)),$P88+$R88+IF(ISNUMBER($K88),$K88,0),""))</f>
        <v/>
      </c>
      <c r="T88" s="24">
        <f>IF(COUNTA($A88:$K88)=0,"",IF(OR($A88="",$B88="",$C88="",$D88="",$E88="",$F88="",$G88="",$H88="",$I88="",$J88=""),"Check missing required input",IF(NOT(ISNUMBER($A88)),"Check date",IF(OR(NOT(ISNUMBER($B$3)),NOT(ISNUMBER($D$3)),NOT(ISNUMBER($F$3)),NOT(ISNUMBER($H$3))),"Check worksheet limits",IF(OR($A88&lt;$B$3,$A88&gt;$D$3),"Check date",IF(NOT(ISNUMBER($J88)),"Check service amount",IF($J88&lt;0,"Check negative amount",IF($J88&gt;$F$3,"Check service amount",IF(AND($K88&lt;&gt;"",NOT(ISNUMBER($K88))),"Check adjustment number",IF(ABS(IF(ISNUMBER($K88),$K88,0))&gt;$H$3,"Check adjustment",IF(IFERROR(VLOOKUP($F88,Assumptions!$A$7:$D$106,1,FALSE),"")="","Check technician setup",IF(OR(NOT(ISNUMBER($M88)),NOT(ISNUMBER($N88)),NOT(ISNUMBER($O88))),"Check rate setup",IF(NOT(ISNUMBER(IFERROR(VLOOKUP($I88,Assumptions!$F$7:$G$9,2,FALSE),""))),"Check responsibility setup",IF(AND(ISNUMBER($S88),$S88&lt;0),"Check negative total",""))))))))))))))</f>
        <v/>
      </c>
    </row>
    <row r="89">
      <c r="A89" s="16" t="n"/>
      <c r="B89" s="17" t="n"/>
      <c r="C89" s="17" t="n"/>
      <c r="D89" s="17" t="n"/>
      <c r="E89" s="17" t="n"/>
      <c r="F89" s="17" t="n"/>
      <c r="G89" s="17" t="n"/>
      <c r="H89" s="18" t="n"/>
      <c r="I89" s="18" t="n"/>
      <c r="J89" s="19" t="n"/>
      <c r="K89" s="19" t="n"/>
      <c r="L89" s="20">
        <f>IF(COUNTA($A89:$K89)=0,"",IF(OR($A89="",$F89="",$H89="",$I89="",$J89=""),"",IF(NOT(ISNUMBER($J89)),"",IF($H89&lt;&gt;"Completed",0,IFERROR(IF(ISNUMBER(VLOOKUP($I89,Assumptions!$F$7:$G$9,2,FALSE)),$J89*VLOOKUP($I89,Assumptions!$F$7:$G$9,2,FALSE),""),"")))))</f>
        <v/>
      </c>
      <c r="M89" s="21">
        <f>IF($F89="","",IFERROR(VLOOKUP($F89,Assumptions!$A$7:$D$106,2,FALSE),""))</f>
        <v/>
      </c>
      <c r="N89" s="20">
        <f>IF($F89="","",IFERROR(VLOOKUP($F89,Assumptions!$A$7:$D$106,3,FALSE),""))</f>
        <v/>
      </c>
      <c r="O89" s="21">
        <f>IF($F89="","",IFERROR(VLOOKUP($F89,Assumptions!$A$7:$D$106,4,FALSE),""))</f>
        <v/>
      </c>
      <c r="P89" s="20">
        <f>IF(OR($L89="",$M89=""),"",IF(AND(ISNUMBER($L89),ISNUMBER($M89)),$L89*$M89,""))</f>
        <v/>
      </c>
      <c r="Q89" s="20">
        <f>IF(OR($L89="",$N89="",$A89="",$F89=""),"",IF(AND(ISNUMBER($L89),ISNUMBER($N89),ISNUMBER($A89)),MAX(0,SUMIFS($L$7:L89,$F$7:F89,$F89,$A$7:A89,"&gt;="&amp;DATE(YEAR($A89),MONTH($A89),1),$A$7:A89,"&lt;"&amp;DATE(YEAR($A89),MONTH($A89)+1,1))-$N89)-MAX(0,SUMIFS($L$7:L88,$F$7:F88,$F89,$A$7:A88,"&gt;="&amp;DATE(YEAR($A89),MONTH($A89),1),$A$7:A88,"&lt;"&amp;DATE(YEAR($A89),MONTH($A89)+1,1))-$N89),""))</f>
        <v/>
      </c>
      <c r="R89" s="20">
        <f>IF(OR($Q89="",$O89=""),"",IF(AND(ISNUMBER($Q89),ISNUMBER($O89)),$Q89*$O89,""))</f>
        <v/>
      </c>
      <c r="S89" s="20">
        <f>IF(OR($P89="",$R89=""),"",IF(AND(ISNUMBER($P89),ISNUMBER($R89)),$P89+$R89+IF(ISNUMBER($K89),$K89,0),""))</f>
        <v/>
      </c>
      <c r="T89" s="15">
        <f>IF(COUNTA($A89:$K89)=0,"",IF(OR($A89="",$B89="",$C89="",$D89="",$E89="",$F89="",$G89="",$H89="",$I89="",$J89=""),"Check missing required input",IF(NOT(ISNUMBER($A89)),"Check date",IF(OR(NOT(ISNUMBER($B$3)),NOT(ISNUMBER($D$3)),NOT(ISNUMBER($F$3)),NOT(ISNUMBER($H$3))),"Check worksheet limits",IF(OR($A89&lt;$B$3,$A89&gt;$D$3),"Check date",IF(NOT(ISNUMBER($J89)),"Check service amount",IF($J89&lt;0,"Check negative amount",IF($J89&gt;$F$3,"Check service amount",IF(AND($K89&lt;&gt;"",NOT(ISNUMBER($K89))),"Check adjustment number",IF(ABS(IF(ISNUMBER($K89),$K89,0))&gt;$H$3,"Check adjustment",IF(IFERROR(VLOOKUP($F89,Assumptions!$A$7:$D$106,1,FALSE),"")="","Check technician setup",IF(OR(NOT(ISNUMBER($M89)),NOT(ISNUMBER($N89)),NOT(ISNUMBER($O89))),"Check rate setup",IF(NOT(ISNUMBER(IFERROR(VLOOKUP($I89,Assumptions!$F$7:$G$9,2,FALSE),""))),"Check responsibility setup",IF(AND(ISNUMBER($S89),$S89&lt;0),"Check negative total",""))))))))))))))</f>
        <v/>
      </c>
    </row>
    <row r="90">
      <c r="A90" s="16" t="n"/>
      <c r="B90" s="17" t="n"/>
      <c r="C90" s="17" t="n"/>
      <c r="D90" s="17" t="n"/>
      <c r="E90" s="17" t="n"/>
      <c r="F90" s="17" t="n"/>
      <c r="G90" s="17" t="n"/>
      <c r="H90" s="18" t="n"/>
      <c r="I90" s="18" t="n"/>
      <c r="J90" s="19" t="n"/>
      <c r="K90" s="19" t="n"/>
      <c r="L90" s="22">
        <f>IF(COUNTA($A90:$K90)=0,"",IF(OR($A90="",$F90="",$H90="",$I90="",$J90=""),"",IF(NOT(ISNUMBER($J90)),"",IF($H90&lt;&gt;"Completed",0,IFERROR(IF(ISNUMBER(VLOOKUP($I90,Assumptions!$F$7:$G$9,2,FALSE)),$J90*VLOOKUP($I90,Assumptions!$F$7:$G$9,2,FALSE),""),"")))))</f>
        <v/>
      </c>
      <c r="M90" s="23">
        <f>IF($F90="","",IFERROR(VLOOKUP($F90,Assumptions!$A$7:$D$106,2,FALSE),""))</f>
        <v/>
      </c>
      <c r="N90" s="22">
        <f>IF($F90="","",IFERROR(VLOOKUP($F90,Assumptions!$A$7:$D$106,3,FALSE),""))</f>
        <v/>
      </c>
      <c r="O90" s="23">
        <f>IF($F90="","",IFERROR(VLOOKUP($F90,Assumptions!$A$7:$D$106,4,FALSE),""))</f>
        <v/>
      </c>
      <c r="P90" s="22">
        <f>IF(OR($L90="",$M90=""),"",IF(AND(ISNUMBER($L90),ISNUMBER($M90)),$L90*$M90,""))</f>
        <v/>
      </c>
      <c r="Q90" s="22">
        <f>IF(OR($L90="",$N90="",$A90="",$F90=""),"",IF(AND(ISNUMBER($L90),ISNUMBER($N90),ISNUMBER($A90)),MAX(0,SUMIFS($L$7:L90,$F$7:F90,$F90,$A$7:A90,"&gt;="&amp;DATE(YEAR($A90),MONTH($A90),1),$A$7:A90,"&lt;"&amp;DATE(YEAR($A90),MONTH($A90)+1,1))-$N90)-MAX(0,SUMIFS($L$7:L89,$F$7:F89,$F90,$A$7:A89,"&gt;="&amp;DATE(YEAR($A90),MONTH($A90),1),$A$7:A89,"&lt;"&amp;DATE(YEAR($A90),MONTH($A90)+1,1))-$N90),""))</f>
        <v/>
      </c>
      <c r="R90" s="22">
        <f>IF(OR($Q90="",$O90=""),"",IF(AND(ISNUMBER($Q90),ISNUMBER($O90)),$Q90*$O90,""))</f>
        <v/>
      </c>
      <c r="S90" s="22">
        <f>IF(OR($P90="",$R90=""),"",IF(AND(ISNUMBER($P90),ISNUMBER($R90)),$P90+$R90+IF(ISNUMBER($K90),$K90,0),""))</f>
        <v/>
      </c>
      <c r="T90" s="24">
        <f>IF(COUNTA($A90:$K90)=0,"",IF(OR($A90="",$B90="",$C90="",$D90="",$E90="",$F90="",$G90="",$H90="",$I90="",$J90=""),"Check missing required input",IF(NOT(ISNUMBER($A90)),"Check date",IF(OR(NOT(ISNUMBER($B$3)),NOT(ISNUMBER($D$3)),NOT(ISNUMBER($F$3)),NOT(ISNUMBER($H$3))),"Check worksheet limits",IF(OR($A90&lt;$B$3,$A90&gt;$D$3),"Check date",IF(NOT(ISNUMBER($J90)),"Check service amount",IF($J90&lt;0,"Check negative amount",IF($J90&gt;$F$3,"Check service amount",IF(AND($K90&lt;&gt;"",NOT(ISNUMBER($K90))),"Check adjustment number",IF(ABS(IF(ISNUMBER($K90),$K90,0))&gt;$H$3,"Check adjustment",IF(IFERROR(VLOOKUP($F90,Assumptions!$A$7:$D$106,1,FALSE),"")="","Check technician setup",IF(OR(NOT(ISNUMBER($M90)),NOT(ISNUMBER($N90)),NOT(ISNUMBER($O90))),"Check rate setup",IF(NOT(ISNUMBER(IFERROR(VLOOKUP($I90,Assumptions!$F$7:$G$9,2,FALSE),""))),"Check responsibility setup",IF(AND(ISNUMBER($S90),$S90&lt;0),"Check negative total",""))))))))))))))</f>
        <v/>
      </c>
    </row>
    <row r="91">
      <c r="A91" s="16" t="n"/>
      <c r="B91" s="17" t="n"/>
      <c r="C91" s="17" t="n"/>
      <c r="D91" s="17" t="n"/>
      <c r="E91" s="17" t="n"/>
      <c r="F91" s="17" t="n"/>
      <c r="G91" s="17" t="n"/>
      <c r="H91" s="18" t="n"/>
      <c r="I91" s="18" t="n"/>
      <c r="J91" s="19" t="n"/>
      <c r="K91" s="19" t="n"/>
      <c r="L91" s="20">
        <f>IF(COUNTA($A91:$K91)=0,"",IF(OR($A91="",$F91="",$H91="",$I91="",$J91=""),"",IF(NOT(ISNUMBER($J91)),"",IF($H91&lt;&gt;"Completed",0,IFERROR(IF(ISNUMBER(VLOOKUP($I91,Assumptions!$F$7:$G$9,2,FALSE)),$J91*VLOOKUP($I91,Assumptions!$F$7:$G$9,2,FALSE),""),"")))))</f>
        <v/>
      </c>
      <c r="M91" s="21">
        <f>IF($F91="","",IFERROR(VLOOKUP($F91,Assumptions!$A$7:$D$106,2,FALSE),""))</f>
        <v/>
      </c>
      <c r="N91" s="20">
        <f>IF($F91="","",IFERROR(VLOOKUP($F91,Assumptions!$A$7:$D$106,3,FALSE),""))</f>
        <v/>
      </c>
      <c r="O91" s="21">
        <f>IF($F91="","",IFERROR(VLOOKUP($F91,Assumptions!$A$7:$D$106,4,FALSE),""))</f>
        <v/>
      </c>
      <c r="P91" s="20">
        <f>IF(OR($L91="",$M91=""),"",IF(AND(ISNUMBER($L91),ISNUMBER($M91)),$L91*$M91,""))</f>
        <v/>
      </c>
      <c r="Q91" s="20">
        <f>IF(OR($L91="",$N91="",$A91="",$F91=""),"",IF(AND(ISNUMBER($L91),ISNUMBER($N91),ISNUMBER($A91)),MAX(0,SUMIFS($L$7:L91,$F$7:F91,$F91,$A$7:A91,"&gt;="&amp;DATE(YEAR($A91),MONTH($A91),1),$A$7:A91,"&lt;"&amp;DATE(YEAR($A91),MONTH($A91)+1,1))-$N91)-MAX(0,SUMIFS($L$7:L90,$F$7:F90,$F91,$A$7:A90,"&gt;="&amp;DATE(YEAR($A91),MONTH($A91),1),$A$7:A90,"&lt;"&amp;DATE(YEAR($A91),MONTH($A91)+1,1))-$N91),""))</f>
        <v/>
      </c>
      <c r="R91" s="20">
        <f>IF(OR($Q91="",$O91=""),"",IF(AND(ISNUMBER($Q91),ISNUMBER($O91)),$Q91*$O91,""))</f>
        <v/>
      </c>
      <c r="S91" s="20">
        <f>IF(OR($P91="",$R91=""),"",IF(AND(ISNUMBER($P91),ISNUMBER($R91)),$P91+$R91+IF(ISNUMBER($K91),$K91,0),""))</f>
        <v/>
      </c>
      <c r="T91" s="15">
        <f>IF(COUNTA($A91:$K91)=0,"",IF(OR($A91="",$B91="",$C91="",$D91="",$E91="",$F91="",$G91="",$H91="",$I91="",$J91=""),"Check missing required input",IF(NOT(ISNUMBER($A91)),"Check date",IF(OR(NOT(ISNUMBER($B$3)),NOT(ISNUMBER($D$3)),NOT(ISNUMBER($F$3)),NOT(ISNUMBER($H$3))),"Check worksheet limits",IF(OR($A91&lt;$B$3,$A91&gt;$D$3),"Check date",IF(NOT(ISNUMBER($J91)),"Check service amount",IF($J91&lt;0,"Check negative amount",IF($J91&gt;$F$3,"Check service amount",IF(AND($K91&lt;&gt;"",NOT(ISNUMBER($K91))),"Check adjustment number",IF(ABS(IF(ISNUMBER($K91),$K91,0))&gt;$H$3,"Check adjustment",IF(IFERROR(VLOOKUP($F91,Assumptions!$A$7:$D$106,1,FALSE),"")="","Check technician setup",IF(OR(NOT(ISNUMBER($M91)),NOT(ISNUMBER($N91)),NOT(ISNUMBER($O91))),"Check rate setup",IF(NOT(ISNUMBER(IFERROR(VLOOKUP($I91,Assumptions!$F$7:$G$9,2,FALSE),""))),"Check responsibility setup",IF(AND(ISNUMBER($S91),$S91&lt;0),"Check negative total",""))))))))))))))</f>
        <v/>
      </c>
    </row>
    <row r="92">
      <c r="A92" s="16" t="n"/>
      <c r="B92" s="17" t="n"/>
      <c r="C92" s="17" t="n"/>
      <c r="D92" s="17" t="n"/>
      <c r="E92" s="17" t="n"/>
      <c r="F92" s="17" t="n"/>
      <c r="G92" s="17" t="n"/>
      <c r="H92" s="18" t="n"/>
      <c r="I92" s="18" t="n"/>
      <c r="J92" s="19" t="n"/>
      <c r="K92" s="19" t="n"/>
      <c r="L92" s="22">
        <f>IF(COUNTA($A92:$K92)=0,"",IF(OR($A92="",$F92="",$H92="",$I92="",$J92=""),"",IF(NOT(ISNUMBER($J92)),"",IF($H92&lt;&gt;"Completed",0,IFERROR(IF(ISNUMBER(VLOOKUP($I92,Assumptions!$F$7:$G$9,2,FALSE)),$J92*VLOOKUP($I92,Assumptions!$F$7:$G$9,2,FALSE),""),"")))))</f>
        <v/>
      </c>
      <c r="M92" s="23">
        <f>IF($F92="","",IFERROR(VLOOKUP($F92,Assumptions!$A$7:$D$106,2,FALSE),""))</f>
        <v/>
      </c>
      <c r="N92" s="22">
        <f>IF($F92="","",IFERROR(VLOOKUP($F92,Assumptions!$A$7:$D$106,3,FALSE),""))</f>
        <v/>
      </c>
      <c r="O92" s="23">
        <f>IF($F92="","",IFERROR(VLOOKUP($F92,Assumptions!$A$7:$D$106,4,FALSE),""))</f>
        <v/>
      </c>
      <c r="P92" s="22">
        <f>IF(OR($L92="",$M92=""),"",IF(AND(ISNUMBER($L92),ISNUMBER($M92)),$L92*$M92,""))</f>
        <v/>
      </c>
      <c r="Q92" s="22">
        <f>IF(OR($L92="",$N92="",$A92="",$F92=""),"",IF(AND(ISNUMBER($L92),ISNUMBER($N92),ISNUMBER($A92)),MAX(0,SUMIFS($L$7:L92,$F$7:F92,$F92,$A$7:A92,"&gt;="&amp;DATE(YEAR($A92),MONTH($A92),1),$A$7:A92,"&lt;"&amp;DATE(YEAR($A92),MONTH($A92)+1,1))-$N92)-MAX(0,SUMIFS($L$7:L91,$F$7:F91,$F92,$A$7:A91,"&gt;="&amp;DATE(YEAR($A92),MONTH($A92),1),$A$7:A91,"&lt;"&amp;DATE(YEAR($A92),MONTH($A92)+1,1))-$N92),""))</f>
        <v/>
      </c>
      <c r="R92" s="22">
        <f>IF(OR($Q92="",$O92=""),"",IF(AND(ISNUMBER($Q92),ISNUMBER($O92)),$Q92*$O92,""))</f>
        <v/>
      </c>
      <c r="S92" s="22">
        <f>IF(OR($P92="",$R92=""),"",IF(AND(ISNUMBER($P92),ISNUMBER($R92)),$P92+$R92+IF(ISNUMBER($K92),$K92,0),""))</f>
        <v/>
      </c>
      <c r="T92" s="24">
        <f>IF(COUNTA($A92:$K92)=0,"",IF(OR($A92="",$B92="",$C92="",$D92="",$E92="",$F92="",$G92="",$H92="",$I92="",$J92=""),"Check missing required input",IF(NOT(ISNUMBER($A92)),"Check date",IF(OR(NOT(ISNUMBER($B$3)),NOT(ISNUMBER($D$3)),NOT(ISNUMBER($F$3)),NOT(ISNUMBER($H$3))),"Check worksheet limits",IF(OR($A92&lt;$B$3,$A92&gt;$D$3),"Check date",IF(NOT(ISNUMBER($J92)),"Check service amount",IF($J92&lt;0,"Check negative amount",IF($J92&gt;$F$3,"Check service amount",IF(AND($K92&lt;&gt;"",NOT(ISNUMBER($K92))),"Check adjustment number",IF(ABS(IF(ISNUMBER($K92),$K92,0))&gt;$H$3,"Check adjustment",IF(IFERROR(VLOOKUP($F92,Assumptions!$A$7:$D$106,1,FALSE),"")="","Check technician setup",IF(OR(NOT(ISNUMBER($M92)),NOT(ISNUMBER($N92)),NOT(ISNUMBER($O92))),"Check rate setup",IF(NOT(ISNUMBER(IFERROR(VLOOKUP($I92,Assumptions!$F$7:$G$9,2,FALSE),""))),"Check responsibility setup",IF(AND(ISNUMBER($S92),$S92&lt;0),"Check negative total",""))))))))))))))</f>
        <v/>
      </c>
    </row>
    <row r="93">
      <c r="A93" s="16" t="n"/>
      <c r="B93" s="17" t="n"/>
      <c r="C93" s="17" t="n"/>
      <c r="D93" s="17" t="n"/>
      <c r="E93" s="17" t="n"/>
      <c r="F93" s="17" t="n"/>
      <c r="G93" s="17" t="n"/>
      <c r="H93" s="18" t="n"/>
      <c r="I93" s="18" t="n"/>
      <c r="J93" s="19" t="n"/>
      <c r="K93" s="19" t="n"/>
      <c r="L93" s="20">
        <f>IF(COUNTA($A93:$K93)=0,"",IF(OR($A93="",$F93="",$H93="",$I93="",$J93=""),"",IF(NOT(ISNUMBER($J93)),"",IF($H93&lt;&gt;"Completed",0,IFERROR(IF(ISNUMBER(VLOOKUP($I93,Assumptions!$F$7:$G$9,2,FALSE)),$J93*VLOOKUP($I93,Assumptions!$F$7:$G$9,2,FALSE),""),"")))))</f>
        <v/>
      </c>
      <c r="M93" s="21">
        <f>IF($F93="","",IFERROR(VLOOKUP($F93,Assumptions!$A$7:$D$106,2,FALSE),""))</f>
        <v/>
      </c>
      <c r="N93" s="20">
        <f>IF($F93="","",IFERROR(VLOOKUP($F93,Assumptions!$A$7:$D$106,3,FALSE),""))</f>
        <v/>
      </c>
      <c r="O93" s="21">
        <f>IF($F93="","",IFERROR(VLOOKUP($F93,Assumptions!$A$7:$D$106,4,FALSE),""))</f>
        <v/>
      </c>
      <c r="P93" s="20">
        <f>IF(OR($L93="",$M93=""),"",IF(AND(ISNUMBER($L93),ISNUMBER($M93)),$L93*$M93,""))</f>
        <v/>
      </c>
      <c r="Q93" s="20">
        <f>IF(OR($L93="",$N93="",$A93="",$F93=""),"",IF(AND(ISNUMBER($L93),ISNUMBER($N93),ISNUMBER($A93)),MAX(0,SUMIFS($L$7:L93,$F$7:F93,$F93,$A$7:A93,"&gt;="&amp;DATE(YEAR($A93),MONTH($A93),1),$A$7:A93,"&lt;"&amp;DATE(YEAR($A93),MONTH($A93)+1,1))-$N93)-MAX(0,SUMIFS($L$7:L92,$F$7:F92,$F93,$A$7:A92,"&gt;="&amp;DATE(YEAR($A93),MONTH($A93),1),$A$7:A92,"&lt;"&amp;DATE(YEAR($A93),MONTH($A93)+1,1))-$N93),""))</f>
        <v/>
      </c>
      <c r="R93" s="20">
        <f>IF(OR($Q93="",$O93=""),"",IF(AND(ISNUMBER($Q93),ISNUMBER($O93)),$Q93*$O93,""))</f>
        <v/>
      </c>
      <c r="S93" s="20">
        <f>IF(OR($P93="",$R93=""),"",IF(AND(ISNUMBER($P93),ISNUMBER($R93)),$P93+$R93+IF(ISNUMBER($K93),$K93,0),""))</f>
        <v/>
      </c>
      <c r="T93" s="15">
        <f>IF(COUNTA($A93:$K93)=0,"",IF(OR($A93="",$B93="",$C93="",$D93="",$E93="",$F93="",$G93="",$H93="",$I93="",$J93=""),"Check missing required input",IF(NOT(ISNUMBER($A93)),"Check date",IF(OR(NOT(ISNUMBER($B$3)),NOT(ISNUMBER($D$3)),NOT(ISNUMBER($F$3)),NOT(ISNUMBER($H$3))),"Check worksheet limits",IF(OR($A93&lt;$B$3,$A93&gt;$D$3),"Check date",IF(NOT(ISNUMBER($J93)),"Check service amount",IF($J93&lt;0,"Check negative amount",IF($J93&gt;$F$3,"Check service amount",IF(AND($K93&lt;&gt;"",NOT(ISNUMBER($K93))),"Check adjustment number",IF(ABS(IF(ISNUMBER($K93),$K93,0))&gt;$H$3,"Check adjustment",IF(IFERROR(VLOOKUP($F93,Assumptions!$A$7:$D$106,1,FALSE),"")="","Check technician setup",IF(OR(NOT(ISNUMBER($M93)),NOT(ISNUMBER($N93)),NOT(ISNUMBER($O93))),"Check rate setup",IF(NOT(ISNUMBER(IFERROR(VLOOKUP($I93,Assumptions!$F$7:$G$9,2,FALSE),""))),"Check responsibility setup",IF(AND(ISNUMBER($S93),$S93&lt;0),"Check negative total",""))))))))))))))</f>
        <v/>
      </c>
    </row>
    <row r="94">
      <c r="A94" s="16" t="n"/>
      <c r="B94" s="17" t="n"/>
      <c r="C94" s="17" t="n"/>
      <c r="D94" s="17" t="n"/>
      <c r="E94" s="17" t="n"/>
      <c r="F94" s="17" t="n"/>
      <c r="G94" s="17" t="n"/>
      <c r="H94" s="18" t="n"/>
      <c r="I94" s="18" t="n"/>
      <c r="J94" s="19" t="n"/>
      <c r="K94" s="19" t="n"/>
      <c r="L94" s="22">
        <f>IF(COUNTA($A94:$K94)=0,"",IF(OR($A94="",$F94="",$H94="",$I94="",$J94=""),"",IF(NOT(ISNUMBER($J94)),"",IF($H94&lt;&gt;"Completed",0,IFERROR(IF(ISNUMBER(VLOOKUP($I94,Assumptions!$F$7:$G$9,2,FALSE)),$J94*VLOOKUP($I94,Assumptions!$F$7:$G$9,2,FALSE),""),"")))))</f>
        <v/>
      </c>
      <c r="M94" s="23">
        <f>IF($F94="","",IFERROR(VLOOKUP($F94,Assumptions!$A$7:$D$106,2,FALSE),""))</f>
        <v/>
      </c>
      <c r="N94" s="22">
        <f>IF($F94="","",IFERROR(VLOOKUP($F94,Assumptions!$A$7:$D$106,3,FALSE),""))</f>
        <v/>
      </c>
      <c r="O94" s="23">
        <f>IF($F94="","",IFERROR(VLOOKUP($F94,Assumptions!$A$7:$D$106,4,FALSE),""))</f>
        <v/>
      </c>
      <c r="P94" s="22">
        <f>IF(OR($L94="",$M94=""),"",IF(AND(ISNUMBER($L94),ISNUMBER($M94)),$L94*$M94,""))</f>
        <v/>
      </c>
      <c r="Q94" s="22">
        <f>IF(OR($L94="",$N94="",$A94="",$F94=""),"",IF(AND(ISNUMBER($L94),ISNUMBER($N94),ISNUMBER($A94)),MAX(0,SUMIFS($L$7:L94,$F$7:F94,$F94,$A$7:A94,"&gt;="&amp;DATE(YEAR($A94),MONTH($A94),1),$A$7:A94,"&lt;"&amp;DATE(YEAR($A94),MONTH($A94)+1,1))-$N94)-MAX(0,SUMIFS($L$7:L93,$F$7:F93,$F94,$A$7:A93,"&gt;="&amp;DATE(YEAR($A94),MONTH($A94),1),$A$7:A93,"&lt;"&amp;DATE(YEAR($A94),MONTH($A94)+1,1))-$N94),""))</f>
        <v/>
      </c>
      <c r="R94" s="22">
        <f>IF(OR($Q94="",$O94=""),"",IF(AND(ISNUMBER($Q94),ISNUMBER($O94)),$Q94*$O94,""))</f>
        <v/>
      </c>
      <c r="S94" s="22">
        <f>IF(OR($P94="",$R94=""),"",IF(AND(ISNUMBER($P94),ISNUMBER($R94)),$P94+$R94+IF(ISNUMBER($K94),$K94,0),""))</f>
        <v/>
      </c>
      <c r="T94" s="24">
        <f>IF(COUNTA($A94:$K94)=0,"",IF(OR($A94="",$B94="",$C94="",$D94="",$E94="",$F94="",$G94="",$H94="",$I94="",$J94=""),"Check missing required input",IF(NOT(ISNUMBER($A94)),"Check date",IF(OR(NOT(ISNUMBER($B$3)),NOT(ISNUMBER($D$3)),NOT(ISNUMBER($F$3)),NOT(ISNUMBER($H$3))),"Check worksheet limits",IF(OR($A94&lt;$B$3,$A94&gt;$D$3),"Check date",IF(NOT(ISNUMBER($J94)),"Check service amount",IF($J94&lt;0,"Check negative amount",IF($J94&gt;$F$3,"Check service amount",IF(AND($K94&lt;&gt;"",NOT(ISNUMBER($K94))),"Check adjustment number",IF(ABS(IF(ISNUMBER($K94),$K94,0))&gt;$H$3,"Check adjustment",IF(IFERROR(VLOOKUP($F94,Assumptions!$A$7:$D$106,1,FALSE),"")="","Check technician setup",IF(OR(NOT(ISNUMBER($M94)),NOT(ISNUMBER($N94)),NOT(ISNUMBER($O94))),"Check rate setup",IF(NOT(ISNUMBER(IFERROR(VLOOKUP($I94,Assumptions!$F$7:$G$9,2,FALSE),""))),"Check responsibility setup",IF(AND(ISNUMBER($S94),$S94&lt;0),"Check negative total",""))))))))))))))</f>
        <v/>
      </c>
    </row>
    <row r="95">
      <c r="A95" s="16" t="n"/>
      <c r="B95" s="17" t="n"/>
      <c r="C95" s="17" t="n"/>
      <c r="D95" s="17" t="n"/>
      <c r="E95" s="17" t="n"/>
      <c r="F95" s="17" t="n"/>
      <c r="G95" s="17" t="n"/>
      <c r="H95" s="18" t="n"/>
      <c r="I95" s="18" t="n"/>
      <c r="J95" s="19" t="n"/>
      <c r="K95" s="19" t="n"/>
      <c r="L95" s="20">
        <f>IF(COUNTA($A95:$K95)=0,"",IF(OR($A95="",$F95="",$H95="",$I95="",$J95=""),"",IF(NOT(ISNUMBER($J95)),"",IF($H95&lt;&gt;"Completed",0,IFERROR(IF(ISNUMBER(VLOOKUP($I95,Assumptions!$F$7:$G$9,2,FALSE)),$J95*VLOOKUP($I95,Assumptions!$F$7:$G$9,2,FALSE),""),"")))))</f>
        <v/>
      </c>
      <c r="M95" s="21">
        <f>IF($F95="","",IFERROR(VLOOKUP($F95,Assumptions!$A$7:$D$106,2,FALSE),""))</f>
        <v/>
      </c>
      <c r="N95" s="20">
        <f>IF($F95="","",IFERROR(VLOOKUP($F95,Assumptions!$A$7:$D$106,3,FALSE),""))</f>
        <v/>
      </c>
      <c r="O95" s="21">
        <f>IF($F95="","",IFERROR(VLOOKUP($F95,Assumptions!$A$7:$D$106,4,FALSE),""))</f>
        <v/>
      </c>
      <c r="P95" s="20">
        <f>IF(OR($L95="",$M95=""),"",IF(AND(ISNUMBER($L95),ISNUMBER($M95)),$L95*$M95,""))</f>
        <v/>
      </c>
      <c r="Q95" s="20">
        <f>IF(OR($L95="",$N95="",$A95="",$F95=""),"",IF(AND(ISNUMBER($L95),ISNUMBER($N95),ISNUMBER($A95)),MAX(0,SUMIFS($L$7:L95,$F$7:F95,$F95,$A$7:A95,"&gt;="&amp;DATE(YEAR($A95),MONTH($A95),1),$A$7:A95,"&lt;"&amp;DATE(YEAR($A95),MONTH($A95)+1,1))-$N95)-MAX(0,SUMIFS($L$7:L94,$F$7:F94,$F95,$A$7:A94,"&gt;="&amp;DATE(YEAR($A95),MONTH($A95),1),$A$7:A94,"&lt;"&amp;DATE(YEAR($A95),MONTH($A95)+1,1))-$N95),""))</f>
        <v/>
      </c>
      <c r="R95" s="20">
        <f>IF(OR($Q95="",$O95=""),"",IF(AND(ISNUMBER($Q95),ISNUMBER($O95)),$Q95*$O95,""))</f>
        <v/>
      </c>
      <c r="S95" s="20">
        <f>IF(OR($P95="",$R95=""),"",IF(AND(ISNUMBER($P95),ISNUMBER($R95)),$P95+$R95+IF(ISNUMBER($K95),$K95,0),""))</f>
        <v/>
      </c>
      <c r="T95" s="15">
        <f>IF(COUNTA($A95:$K95)=0,"",IF(OR($A95="",$B95="",$C95="",$D95="",$E95="",$F95="",$G95="",$H95="",$I95="",$J95=""),"Check missing required input",IF(NOT(ISNUMBER($A95)),"Check date",IF(OR(NOT(ISNUMBER($B$3)),NOT(ISNUMBER($D$3)),NOT(ISNUMBER($F$3)),NOT(ISNUMBER($H$3))),"Check worksheet limits",IF(OR($A95&lt;$B$3,$A95&gt;$D$3),"Check date",IF(NOT(ISNUMBER($J95)),"Check service amount",IF($J95&lt;0,"Check negative amount",IF($J95&gt;$F$3,"Check service amount",IF(AND($K95&lt;&gt;"",NOT(ISNUMBER($K95))),"Check adjustment number",IF(ABS(IF(ISNUMBER($K95),$K95,0))&gt;$H$3,"Check adjustment",IF(IFERROR(VLOOKUP($F95,Assumptions!$A$7:$D$106,1,FALSE),"")="","Check technician setup",IF(OR(NOT(ISNUMBER($M95)),NOT(ISNUMBER($N95)),NOT(ISNUMBER($O95))),"Check rate setup",IF(NOT(ISNUMBER(IFERROR(VLOOKUP($I95,Assumptions!$F$7:$G$9,2,FALSE),""))),"Check responsibility setup",IF(AND(ISNUMBER($S95),$S95&lt;0),"Check negative total",""))))))))))))))</f>
        <v/>
      </c>
    </row>
    <row r="96">
      <c r="A96" s="16" t="n"/>
      <c r="B96" s="17" t="n"/>
      <c r="C96" s="17" t="n"/>
      <c r="D96" s="17" t="n"/>
      <c r="E96" s="17" t="n"/>
      <c r="F96" s="17" t="n"/>
      <c r="G96" s="17" t="n"/>
      <c r="H96" s="18" t="n"/>
      <c r="I96" s="18" t="n"/>
      <c r="J96" s="19" t="n"/>
      <c r="K96" s="19" t="n"/>
      <c r="L96" s="22">
        <f>IF(COUNTA($A96:$K96)=0,"",IF(OR($A96="",$F96="",$H96="",$I96="",$J96=""),"",IF(NOT(ISNUMBER($J96)),"",IF($H96&lt;&gt;"Completed",0,IFERROR(IF(ISNUMBER(VLOOKUP($I96,Assumptions!$F$7:$G$9,2,FALSE)),$J96*VLOOKUP($I96,Assumptions!$F$7:$G$9,2,FALSE),""),"")))))</f>
        <v/>
      </c>
      <c r="M96" s="23">
        <f>IF($F96="","",IFERROR(VLOOKUP($F96,Assumptions!$A$7:$D$106,2,FALSE),""))</f>
        <v/>
      </c>
      <c r="N96" s="22">
        <f>IF($F96="","",IFERROR(VLOOKUP($F96,Assumptions!$A$7:$D$106,3,FALSE),""))</f>
        <v/>
      </c>
      <c r="O96" s="23">
        <f>IF($F96="","",IFERROR(VLOOKUP($F96,Assumptions!$A$7:$D$106,4,FALSE),""))</f>
        <v/>
      </c>
      <c r="P96" s="22">
        <f>IF(OR($L96="",$M96=""),"",IF(AND(ISNUMBER($L96),ISNUMBER($M96)),$L96*$M96,""))</f>
        <v/>
      </c>
      <c r="Q96" s="22">
        <f>IF(OR($L96="",$N96="",$A96="",$F96=""),"",IF(AND(ISNUMBER($L96),ISNUMBER($N96),ISNUMBER($A96)),MAX(0,SUMIFS($L$7:L96,$F$7:F96,$F96,$A$7:A96,"&gt;="&amp;DATE(YEAR($A96),MONTH($A96),1),$A$7:A96,"&lt;"&amp;DATE(YEAR($A96),MONTH($A96)+1,1))-$N96)-MAX(0,SUMIFS($L$7:L95,$F$7:F95,$F96,$A$7:A95,"&gt;="&amp;DATE(YEAR($A96),MONTH($A96),1),$A$7:A95,"&lt;"&amp;DATE(YEAR($A96),MONTH($A96)+1,1))-$N96),""))</f>
        <v/>
      </c>
      <c r="R96" s="22">
        <f>IF(OR($Q96="",$O96=""),"",IF(AND(ISNUMBER($Q96),ISNUMBER($O96)),$Q96*$O96,""))</f>
        <v/>
      </c>
      <c r="S96" s="22">
        <f>IF(OR($P96="",$R96=""),"",IF(AND(ISNUMBER($P96),ISNUMBER($R96)),$P96+$R96+IF(ISNUMBER($K96),$K96,0),""))</f>
        <v/>
      </c>
      <c r="T96" s="24">
        <f>IF(COUNTA($A96:$K96)=0,"",IF(OR($A96="",$B96="",$C96="",$D96="",$E96="",$F96="",$G96="",$H96="",$I96="",$J96=""),"Check missing required input",IF(NOT(ISNUMBER($A96)),"Check date",IF(OR(NOT(ISNUMBER($B$3)),NOT(ISNUMBER($D$3)),NOT(ISNUMBER($F$3)),NOT(ISNUMBER($H$3))),"Check worksheet limits",IF(OR($A96&lt;$B$3,$A96&gt;$D$3),"Check date",IF(NOT(ISNUMBER($J96)),"Check service amount",IF($J96&lt;0,"Check negative amount",IF($J96&gt;$F$3,"Check service amount",IF(AND($K96&lt;&gt;"",NOT(ISNUMBER($K96))),"Check adjustment number",IF(ABS(IF(ISNUMBER($K96),$K96,0))&gt;$H$3,"Check adjustment",IF(IFERROR(VLOOKUP($F96,Assumptions!$A$7:$D$106,1,FALSE),"")="","Check technician setup",IF(OR(NOT(ISNUMBER($M96)),NOT(ISNUMBER($N96)),NOT(ISNUMBER($O96))),"Check rate setup",IF(NOT(ISNUMBER(IFERROR(VLOOKUP($I96,Assumptions!$F$7:$G$9,2,FALSE),""))),"Check responsibility setup",IF(AND(ISNUMBER($S96),$S96&lt;0),"Check negative total",""))))))))))))))</f>
        <v/>
      </c>
    </row>
    <row r="97">
      <c r="A97" s="16" t="n"/>
      <c r="B97" s="17" t="n"/>
      <c r="C97" s="17" t="n"/>
      <c r="D97" s="17" t="n"/>
      <c r="E97" s="17" t="n"/>
      <c r="F97" s="17" t="n"/>
      <c r="G97" s="17" t="n"/>
      <c r="H97" s="18" t="n"/>
      <c r="I97" s="18" t="n"/>
      <c r="J97" s="19" t="n"/>
      <c r="K97" s="19" t="n"/>
      <c r="L97" s="20">
        <f>IF(COUNTA($A97:$K97)=0,"",IF(OR($A97="",$F97="",$H97="",$I97="",$J97=""),"",IF(NOT(ISNUMBER($J97)),"",IF($H97&lt;&gt;"Completed",0,IFERROR(IF(ISNUMBER(VLOOKUP($I97,Assumptions!$F$7:$G$9,2,FALSE)),$J97*VLOOKUP($I97,Assumptions!$F$7:$G$9,2,FALSE),""),"")))))</f>
        <v/>
      </c>
      <c r="M97" s="21">
        <f>IF($F97="","",IFERROR(VLOOKUP($F97,Assumptions!$A$7:$D$106,2,FALSE),""))</f>
        <v/>
      </c>
      <c r="N97" s="20">
        <f>IF($F97="","",IFERROR(VLOOKUP($F97,Assumptions!$A$7:$D$106,3,FALSE),""))</f>
        <v/>
      </c>
      <c r="O97" s="21">
        <f>IF($F97="","",IFERROR(VLOOKUP($F97,Assumptions!$A$7:$D$106,4,FALSE),""))</f>
        <v/>
      </c>
      <c r="P97" s="20">
        <f>IF(OR($L97="",$M97=""),"",IF(AND(ISNUMBER($L97),ISNUMBER($M97)),$L97*$M97,""))</f>
        <v/>
      </c>
      <c r="Q97" s="20">
        <f>IF(OR($L97="",$N97="",$A97="",$F97=""),"",IF(AND(ISNUMBER($L97),ISNUMBER($N97),ISNUMBER($A97)),MAX(0,SUMIFS($L$7:L97,$F$7:F97,$F97,$A$7:A97,"&gt;="&amp;DATE(YEAR($A97),MONTH($A97),1),$A$7:A97,"&lt;"&amp;DATE(YEAR($A97),MONTH($A97)+1,1))-$N97)-MAX(0,SUMIFS($L$7:L96,$F$7:F96,$F97,$A$7:A96,"&gt;="&amp;DATE(YEAR($A97),MONTH($A97),1),$A$7:A96,"&lt;"&amp;DATE(YEAR($A97),MONTH($A97)+1,1))-$N97),""))</f>
        <v/>
      </c>
      <c r="R97" s="20">
        <f>IF(OR($Q97="",$O97=""),"",IF(AND(ISNUMBER($Q97),ISNUMBER($O97)),$Q97*$O97,""))</f>
        <v/>
      </c>
      <c r="S97" s="20">
        <f>IF(OR($P97="",$R97=""),"",IF(AND(ISNUMBER($P97),ISNUMBER($R97)),$P97+$R97+IF(ISNUMBER($K97),$K97,0),""))</f>
        <v/>
      </c>
      <c r="T97" s="15">
        <f>IF(COUNTA($A97:$K97)=0,"",IF(OR($A97="",$B97="",$C97="",$D97="",$E97="",$F97="",$G97="",$H97="",$I97="",$J97=""),"Check missing required input",IF(NOT(ISNUMBER($A97)),"Check date",IF(OR(NOT(ISNUMBER($B$3)),NOT(ISNUMBER($D$3)),NOT(ISNUMBER($F$3)),NOT(ISNUMBER($H$3))),"Check worksheet limits",IF(OR($A97&lt;$B$3,$A97&gt;$D$3),"Check date",IF(NOT(ISNUMBER($J97)),"Check service amount",IF($J97&lt;0,"Check negative amount",IF($J97&gt;$F$3,"Check service amount",IF(AND($K97&lt;&gt;"",NOT(ISNUMBER($K97))),"Check adjustment number",IF(ABS(IF(ISNUMBER($K97),$K97,0))&gt;$H$3,"Check adjustment",IF(IFERROR(VLOOKUP($F97,Assumptions!$A$7:$D$106,1,FALSE),"")="","Check technician setup",IF(OR(NOT(ISNUMBER($M97)),NOT(ISNUMBER($N97)),NOT(ISNUMBER($O97))),"Check rate setup",IF(NOT(ISNUMBER(IFERROR(VLOOKUP($I97,Assumptions!$F$7:$G$9,2,FALSE),""))),"Check responsibility setup",IF(AND(ISNUMBER($S97),$S97&lt;0),"Check negative total",""))))))))))))))</f>
        <v/>
      </c>
    </row>
    <row r="98">
      <c r="A98" s="16" t="n"/>
      <c r="B98" s="17" t="n"/>
      <c r="C98" s="17" t="n"/>
      <c r="D98" s="17" t="n"/>
      <c r="E98" s="17" t="n"/>
      <c r="F98" s="17" t="n"/>
      <c r="G98" s="17" t="n"/>
      <c r="H98" s="18" t="n"/>
      <c r="I98" s="18" t="n"/>
      <c r="J98" s="19" t="n"/>
      <c r="K98" s="19" t="n"/>
      <c r="L98" s="22">
        <f>IF(COUNTA($A98:$K98)=0,"",IF(OR($A98="",$F98="",$H98="",$I98="",$J98=""),"",IF(NOT(ISNUMBER($J98)),"",IF($H98&lt;&gt;"Completed",0,IFERROR(IF(ISNUMBER(VLOOKUP($I98,Assumptions!$F$7:$G$9,2,FALSE)),$J98*VLOOKUP($I98,Assumptions!$F$7:$G$9,2,FALSE),""),"")))))</f>
        <v/>
      </c>
      <c r="M98" s="23">
        <f>IF($F98="","",IFERROR(VLOOKUP($F98,Assumptions!$A$7:$D$106,2,FALSE),""))</f>
        <v/>
      </c>
      <c r="N98" s="22">
        <f>IF($F98="","",IFERROR(VLOOKUP($F98,Assumptions!$A$7:$D$106,3,FALSE),""))</f>
        <v/>
      </c>
      <c r="O98" s="23">
        <f>IF($F98="","",IFERROR(VLOOKUP($F98,Assumptions!$A$7:$D$106,4,FALSE),""))</f>
        <v/>
      </c>
      <c r="P98" s="22">
        <f>IF(OR($L98="",$M98=""),"",IF(AND(ISNUMBER($L98),ISNUMBER($M98)),$L98*$M98,""))</f>
        <v/>
      </c>
      <c r="Q98" s="22">
        <f>IF(OR($L98="",$N98="",$A98="",$F98=""),"",IF(AND(ISNUMBER($L98),ISNUMBER($N98),ISNUMBER($A98)),MAX(0,SUMIFS($L$7:L98,$F$7:F98,$F98,$A$7:A98,"&gt;="&amp;DATE(YEAR($A98),MONTH($A98),1),$A$7:A98,"&lt;"&amp;DATE(YEAR($A98),MONTH($A98)+1,1))-$N98)-MAX(0,SUMIFS($L$7:L97,$F$7:F97,$F98,$A$7:A97,"&gt;="&amp;DATE(YEAR($A98),MONTH($A98),1),$A$7:A97,"&lt;"&amp;DATE(YEAR($A98),MONTH($A98)+1,1))-$N98),""))</f>
        <v/>
      </c>
      <c r="R98" s="22">
        <f>IF(OR($Q98="",$O98=""),"",IF(AND(ISNUMBER($Q98),ISNUMBER($O98)),$Q98*$O98,""))</f>
        <v/>
      </c>
      <c r="S98" s="22">
        <f>IF(OR($P98="",$R98=""),"",IF(AND(ISNUMBER($P98),ISNUMBER($R98)),$P98+$R98+IF(ISNUMBER($K98),$K98,0),""))</f>
        <v/>
      </c>
      <c r="T98" s="24">
        <f>IF(COUNTA($A98:$K98)=0,"",IF(OR($A98="",$B98="",$C98="",$D98="",$E98="",$F98="",$G98="",$H98="",$I98="",$J98=""),"Check missing required input",IF(NOT(ISNUMBER($A98)),"Check date",IF(OR(NOT(ISNUMBER($B$3)),NOT(ISNUMBER($D$3)),NOT(ISNUMBER($F$3)),NOT(ISNUMBER($H$3))),"Check worksheet limits",IF(OR($A98&lt;$B$3,$A98&gt;$D$3),"Check date",IF(NOT(ISNUMBER($J98)),"Check service amount",IF($J98&lt;0,"Check negative amount",IF($J98&gt;$F$3,"Check service amount",IF(AND($K98&lt;&gt;"",NOT(ISNUMBER($K98))),"Check adjustment number",IF(ABS(IF(ISNUMBER($K98),$K98,0))&gt;$H$3,"Check adjustment",IF(IFERROR(VLOOKUP($F98,Assumptions!$A$7:$D$106,1,FALSE),"")="","Check technician setup",IF(OR(NOT(ISNUMBER($M98)),NOT(ISNUMBER($N98)),NOT(ISNUMBER($O98))),"Check rate setup",IF(NOT(ISNUMBER(IFERROR(VLOOKUP($I98,Assumptions!$F$7:$G$9,2,FALSE),""))),"Check responsibility setup",IF(AND(ISNUMBER($S98),$S98&lt;0),"Check negative total",""))))))))))))))</f>
        <v/>
      </c>
    </row>
    <row r="99">
      <c r="A99" s="16" t="n"/>
      <c r="B99" s="17" t="n"/>
      <c r="C99" s="17" t="n"/>
      <c r="D99" s="17" t="n"/>
      <c r="E99" s="17" t="n"/>
      <c r="F99" s="17" t="n"/>
      <c r="G99" s="17" t="n"/>
      <c r="H99" s="18" t="n"/>
      <c r="I99" s="18" t="n"/>
      <c r="J99" s="19" t="n"/>
      <c r="K99" s="19" t="n"/>
      <c r="L99" s="20">
        <f>IF(COUNTA($A99:$K99)=0,"",IF(OR($A99="",$F99="",$H99="",$I99="",$J99=""),"",IF(NOT(ISNUMBER($J99)),"",IF($H99&lt;&gt;"Completed",0,IFERROR(IF(ISNUMBER(VLOOKUP($I99,Assumptions!$F$7:$G$9,2,FALSE)),$J99*VLOOKUP($I99,Assumptions!$F$7:$G$9,2,FALSE),""),"")))))</f>
        <v/>
      </c>
      <c r="M99" s="21">
        <f>IF($F99="","",IFERROR(VLOOKUP($F99,Assumptions!$A$7:$D$106,2,FALSE),""))</f>
        <v/>
      </c>
      <c r="N99" s="20">
        <f>IF($F99="","",IFERROR(VLOOKUP($F99,Assumptions!$A$7:$D$106,3,FALSE),""))</f>
        <v/>
      </c>
      <c r="O99" s="21">
        <f>IF($F99="","",IFERROR(VLOOKUP($F99,Assumptions!$A$7:$D$106,4,FALSE),""))</f>
        <v/>
      </c>
      <c r="P99" s="20">
        <f>IF(OR($L99="",$M99=""),"",IF(AND(ISNUMBER($L99),ISNUMBER($M99)),$L99*$M99,""))</f>
        <v/>
      </c>
      <c r="Q99" s="20">
        <f>IF(OR($L99="",$N99="",$A99="",$F99=""),"",IF(AND(ISNUMBER($L99),ISNUMBER($N99),ISNUMBER($A99)),MAX(0,SUMIFS($L$7:L99,$F$7:F99,$F99,$A$7:A99,"&gt;="&amp;DATE(YEAR($A99),MONTH($A99),1),$A$7:A99,"&lt;"&amp;DATE(YEAR($A99),MONTH($A99)+1,1))-$N99)-MAX(0,SUMIFS($L$7:L98,$F$7:F98,$F99,$A$7:A98,"&gt;="&amp;DATE(YEAR($A99),MONTH($A99),1),$A$7:A98,"&lt;"&amp;DATE(YEAR($A99),MONTH($A99)+1,1))-$N99),""))</f>
        <v/>
      </c>
      <c r="R99" s="20">
        <f>IF(OR($Q99="",$O99=""),"",IF(AND(ISNUMBER($Q99),ISNUMBER($O99)),$Q99*$O99,""))</f>
        <v/>
      </c>
      <c r="S99" s="20">
        <f>IF(OR($P99="",$R99=""),"",IF(AND(ISNUMBER($P99),ISNUMBER($R99)),$P99+$R99+IF(ISNUMBER($K99),$K99,0),""))</f>
        <v/>
      </c>
      <c r="T99" s="15">
        <f>IF(COUNTA($A99:$K99)=0,"",IF(OR($A99="",$B99="",$C99="",$D99="",$E99="",$F99="",$G99="",$H99="",$I99="",$J99=""),"Check missing required input",IF(NOT(ISNUMBER($A99)),"Check date",IF(OR(NOT(ISNUMBER($B$3)),NOT(ISNUMBER($D$3)),NOT(ISNUMBER($F$3)),NOT(ISNUMBER($H$3))),"Check worksheet limits",IF(OR($A99&lt;$B$3,$A99&gt;$D$3),"Check date",IF(NOT(ISNUMBER($J99)),"Check service amount",IF($J99&lt;0,"Check negative amount",IF($J99&gt;$F$3,"Check service amount",IF(AND($K99&lt;&gt;"",NOT(ISNUMBER($K99))),"Check adjustment number",IF(ABS(IF(ISNUMBER($K99),$K99,0))&gt;$H$3,"Check adjustment",IF(IFERROR(VLOOKUP($F99,Assumptions!$A$7:$D$106,1,FALSE),"")="","Check technician setup",IF(OR(NOT(ISNUMBER($M99)),NOT(ISNUMBER($N99)),NOT(ISNUMBER($O99))),"Check rate setup",IF(NOT(ISNUMBER(IFERROR(VLOOKUP($I99,Assumptions!$F$7:$G$9,2,FALSE),""))),"Check responsibility setup",IF(AND(ISNUMBER($S99),$S99&lt;0),"Check negative total",""))))))))))))))</f>
        <v/>
      </c>
    </row>
    <row r="100">
      <c r="A100" s="16" t="n"/>
      <c r="B100" s="17" t="n"/>
      <c r="C100" s="17" t="n"/>
      <c r="D100" s="17" t="n"/>
      <c r="E100" s="17" t="n"/>
      <c r="F100" s="17" t="n"/>
      <c r="G100" s="17" t="n"/>
      <c r="H100" s="18" t="n"/>
      <c r="I100" s="18" t="n"/>
      <c r="J100" s="19" t="n"/>
      <c r="K100" s="19" t="n"/>
      <c r="L100" s="22">
        <f>IF(COUNTA($A100:$K100)=0,"",IF(OR($A100="",$F100="",$H100="",$I100="",$J100=""),"",IF(NOT(ISNUMBER($J100)),"",IF($H100&lt;&gt;"Completed",0,IFERROR(IF(ISNUMBER(VLOOKUP($I100,Assumptions!$F$7:$G$9,2,FALSE)),$J100*VLOOKUP($I100,Assumptions!$F$7:$G$9,2,FALSE),""),"")))))</f>
        <v/>
      </c>
      <c r="M100" s="23">
        <f>IF($F100="","",IFERROR(VLOOKUP($F100,Assumptions!$A$7:$D$106,2,FALSE),""))</f>
        <v/>
      </c>
      <c r="N100" s="22">
        <f>IF($F100="","",IFERROR(VLOOKUP($F100,Assumptions!$A$7:$D$106,3,FALSE),""))</f>
        <v/>
      </c>
      <c r="O100" s="23">
        <f>IF($F100="","",IFERROR(VLOOKUP($F100,Assumptions!$A$7:$D$106,4,FALSE),""))</f>
        <v/>
      </c>
      <c r="P100" s="22">
        <f>IF(OR($L100="",$M100=""),"",IF(AND(ISNUMBER($L100),ISNUMBER($M100)),$L100*$M100,""))</f>
        <v/>
      </c>
      <c r="Q100" s="22">
        <f>IF(OR($L100="",$N100="",$A100="",$F100=""),"",IF(AND(ISNUMBER($L100),ISNUMBER($N100),ISNUMBER($A100)),MAX(0,SUMIFS($L$7:L100,$F$7:F100,$F100,$A$7:A100,"&gt;="&amp;DATE(YEAR($A100),MONTH($A100),1),$A$7:A100,"&lt;"&amp;DATE(YEAR($A100),MONTH($A100)+1,1))-$N100)-MAX(0,SUMIFS($L$7:L99,$F$7:F99,$F100,$A$7:A99,"&gt;="&amp;DATE(YEAR($A100),MONTH($A100),1),$A$7:A99,"&lt;"&amp;DATE(YEAR($A100),MONTH($A100)+1,1))-$N100),""))</f>
        <v/>
      </c>
      <c r="R100" s="22">
        <f>IF(OR($Q100="",$O100=""),"",IF(AND(ISNUMBER($Q100),ISNUMBER($O100)),$Q100*$O100,""))</f>
        <v/>
      </c>
      <c r="S100" s="22">
        <f>IF(OR($P100="",$R100=""),"",IF(AND(ISNUMBER($P100),ISNUMBER($R100)),$P100+$R100+IF(ISNUMBER($K100),$K100,0),""))</f>
        <v/>
      </c>
      <c r="T100" s="24">
        <f>IF(COUNTA($A100:$K100)=0,"",IF(OR($A100="",$B100="",$C100="",$D100="",$E100="",$F100="",$G100="",$H100="",$I100="",$J100=""),"Check missing required input",IF(NOT(ISNUMBER($A100)),"Check date",IF(OR(NOT(ISNUMBER($B$3)),NOT(ISNUMBER($D$3)),NOT(ISNUMBER($F$3)),NOT(ISNUMBER($H$3))),"Check worksheet limits",IF(OR($A100&lt;$B$3,$A100&gt;$D$3),"Check date",IF(NOT(ISNUMBER($J100)),"Check service amount",IF($J100&lt;0,"Check negative amount",IF($J100&gt;$F$3,"Check service amount",IF(AND($K100&lt;&gt;"",NOT(ISNUMBER($K100))),"Check adjustment number",IF(ABS(IF(ISNUMBER($K100),$K100,0))&gt;$H$3,"Check adjustment",IF(IFERROR(VLOOKUP($F100,Assumptions!$A$7:$D$106,1,FALSE),"")="","Check technician setup",IF(OR(NOT(ISNUMBER($M100)),NOT(ISNUMBER($N100)),NOT(ISNUMBER($O100))),"Check rate setup",IF(NOT(ISNUMBER(IFERROR(VLOOKUP($I100,Assumptions!$F$7:$G$9,2,FALSE),""))),"Check responsibility setup",IF(AND(ISNUMBER($S100),$S100&lt;0),"Check negative total",""))))))))))))))</f>
        <v/>
      </c>
    </row>
    <row r="101">
      <c r="A101" s="16" t="n"/>
      <c r="B101" s="17" t="n"/>
      <c r="C101" s="17" t="n"/>
      <c r="D101" s="17" t="n"/>
      <c r="E101" s="17" t="n"/>
      <c r="F101" s="17" t="n"/>
      <c r="G101" s="17" t="n"/>
      <c r="H101" s="18" t="n"/>
      <c r="I101" s="18" t="n"/>
      <c r="J101" s="19" t="n"/>
      <c r="K101" s="19" t="n"/>
      <c r="L101" s="20">
        <f>IF(COUNTA($A101:$K101)=0,"",IF(OR($A101="",$F101="",$H101="",$I101="",$J101=""),"",IF(NOT(ISNUMBER($J101)),"",IF($H101&lt;&gt;"Completed",0,IFERROR(IF(ISNUMBER(VLOOKUP($I101,Assumptions!$F$7:$G$9,2,FALSE)),$J101*VLOOKUP($I101,Assumptions!$F$7:$G$9,2,FALSE),""),"")))))</f>
        <v/>
      </c>
      <c r="M101" s="21">
        <f>IF($F101="","",IFERROR(VLOOKUP($F101,Assumptions!$A$7:$D$106,2,FALSE),""))</f>
        <v/>
      </c>
      <c r="N101" s="20">
        <f>IF($F101="","",IFERROR(VLOOKUP($F101,Assumptions!$A$7:$D$106,3,FALSE),""))</f>
        <v/>
      </c>
      <c r="O101" s="21">
        <f>IF($F101="","",IFERROR(VLOOKUP($F101,Assumptions!$A$7:$D$106,4,FALSE),""))</f>
        <v/>
      </c>
      <c r="P101" s="20">
        <f>IF(OR($L101="",$M101=""),"",IF(AND(ISNUMBER($L101),ISNUMBER($M101)),$L101*$M101,""))</f>
        <v/>
      </c>
      <c r="Q101" s="20">
        <f>IF(OR($L101="",$N101="",$A101="",$F101=""),"",IF(AND(ISNUMBER($L101),ISNUMBER($N101),ISNUMBER($A101)),MAX(0,SUMIFS($L$7:L101,$F$7:F101,$F101,$A$7:A101,"&gt;="&amp;DATE(YEAR($A101),MONTH($A101),1),$A$7:A101,"&lt;"&amp;DATE(YEAR($A101),MONTH($A101)+1,1))-$N101)-MAX(0,SUMIFS($L$7:L100,$F$7:F100,$F101,$A$7:A100,"&gt;="&amp;DATE(YEAR($A101),MONTH($A101),1),$A$7:A100,"&lt;"&amp;DATE(YEAR($A101),MONTH($A101)+1,1))-$N101),""))</f>
        <v/>
      </c>
      <c r="R101" s="20">
        <f>IF(OR($Q101="",$O101=""),"",IF(AND(ISNUMBER($Q101),ISNUMBER($O101)),$Q101*$O101,""))</f>
        <v/>
      </c>
      <c r="S101" s="20">
        <f>IF(OR($P101="",$R101=""),"",IF(AND(ISNUMBER($P101),ISNUMBER($R101)),$P101+$R101+IF(ISNUMBER($K101),$K101,0),""))</f>
        <v/>
      </c>
      <c r="T101" s="15">
        <f>IF(COUNTA($A101:$K101)=0,"",IF(OR($A101="",$B101="",$C101="",$D101="",$E101="",$F101="",$G101="",$H101="",$I101="",$J101=""),"Check missing required input",IF(NOT(ISNUMBER($A101)),"Check date",IF(OR(NOT(ISNUMBER($B$3)),NOT(ISNUMBER($D$3)),NOT(ISNUMBER($F$3)),NOT(ISNUMBER($H$3))),"Check worksheet limits",IF(OR($A101&lt;$B$3,$A101&gt;$D$3),"Check date",IF(NOT(ISNUMBER($J101)),"Check service amount",IF($J101&lt;0,"Check negative amount",IF($J101&gt;$F$3,"Check service amount",IF(AND($K101&lt;&gt;"",NOT(ISNUMBER($K101))),"Check adjustment number",IF(ABS(IF(ISNUMBER($K101),$K101,0))&gt;$H$3,"Check adjustment",IF(IFERROR(VLOOKUP($F101,Assumptions!$A$7:$D$106,1,FALSE),"")="","Check technician setup",IF(OR(NOT(ISNUMBER($M101)),NOT(ISNUMBER($N101)),NOT(ISNUMBER($O101))),"Check rate setup",IF(NOT(ISNUMBER(IFERROR(VLOOKUP($I101,Assumptions!$F$7:$G$9,2,FALSE),""))),"Check responsibility setup",IF(AND(ISNUMBER($S101),$S101&lt;0),"Check negative total",""))))))))))))))</f>
        <v/>
      </c>
    </row>
    <row r="102">
      <c r="A102" s="16" t="n"/>
      <c r="B102" s="17" t="n"/>
      <c r="C102" s="17" t="n"/>
      <c r="D102" s="17" t="n"/>
      <c r="E102" s="17" t="n"/>
      <c r="F102" s="17" t="n"/>
      <c r="G102" s="17" t="n"/>
      <c r="H102" s="18" t="n"/>
      <c r="I102" s="18" t="n"/>
      <c r="J102" s="19" t="n"/>
      <c r="K102" s="19" t="n"/>
      <c r="L102" s="22">
        <f>IF(COUNTA($A102:$K102)=0,"",IF(OR($A102="",$F102="",$H102="",$I102="",$J102=""),"",IF(NOT(ISNUMBER($J102)),"",IF($H102&lt;&gt;"Completed",0,IFERROR(IF(ISNUMBER(VLOOKUP($I102,Assumptions!$F$7:$G$9,2,FALSE)),$J102*VLOOKUP($I102,Assumptions!$F$7:$G$9,2,FALSE),""),"")))))</f>
        <v/>
      </c>
      <c r="M102" s="23">
        <f>IF($F102="","",IFERROR(VLOOKUP($F102,Assumptions!$A$7:$D$106,2,FALSE),""))</f>
        <v/>
      </c>
      <c r="N102" s="22">
        <f>IF($F102="","",IFERROR(VLOOKUP($F102,Assumptions!$A$7:$D$106,3,FALSE),""))</f>
        <v/>
      </c>
      <c r="O102" s="23">
        <f>IF($F102="","",IFERROR(VLOOKUP($F102,Assumptions!$A$7:$D$106,4,FALSE),""))</f>
        <v/>
      </c>
      <c r="P102" s="22">
        <f>IF(OR($L102="",$M102=""),"",IF(AND(ISNUMBER($L102),ISNUMBER($M102)),$L102*$M102,""))</f>
        <v/>
      </c>
      <c r="Q102" s="22">
        <f>IF(OR($L102="",$N102="",$A102="",$F102=""),"",IF(AND(ISNUMBER($L102),ISNUMBER($N102),ISNUMBER($A102)),MAX(0,SUMIFS($L$7:L102,$F$7:F102,$F102,$A$7:A102,"&gt;="&amp;DATE(YEAR($A102),MONTH($A102),1),$A$7:A102,"&lt;"&amp;DATE(YEAR($A102),MONTH($A102)+1,1))-$N102)-MAX(0,SUMIFS($L$7:L101,$F$7:F101,$F102,$A$7:A101,"&gt;="&amp;DATE(YEAR($A102),MONTH($A102),1),$A$7:A101,"&lt;"&amp;DATE(YEAR($A102),MONTH($A102)+1,1))-$N102),""))</f>
        <v/>
      </c>
      <c r="R102" s="22">
        <f>IF(OR($Q102="",$O102=""),"",IF(AND(ISNUMBER($Q102),ISNUMBER($O102)),$Q102*$O102,""))</f>
        <v/>
      </c>
      <c r="S102" s="22">
        <f>IF(OR($P102="",$R102=""),"",IF(AND(ISNUMBER($P102),ISNUMBER($R102)),$P102+$R102+IF(ISNUMBER($K102),$K102,0),""))</f>
        <v/>
      </c>
      <c r="T102" s="24">
        <f>IF(COUNTA($A102:$K102)=0,"",IF(OR($A102="",$B102="",$C102="",$D102="",$E102="",$F102="",$G102="",$H102="",$I102="",$J102=""),"Check missing required input",IF(NOT(ISNUMBER($A102)),"Check date",IF(OR(NOT(ISNUMBER($B$3)),NOT(ISNUMBER($D$3)),NOT(ISNUMBER($F$3)),NOT(ISNUMBER($H$3))),"Check worksheet limits",IF(OR($A102&lt;$B$3,$A102&gt;$D$3),"Check date",IF(NOT(ISNUMBER($J102)),"Check service amount",IF($J102&lt;0,"Check negative amount",IF($J102&gt;$F$3,"Check service amount",IF(AND($K102&lt;&gt;"",NOT(ISNUMBER($K102))),"Check adjustment number",IF(ABS(IF(ISNUMBER($K102),$K102,0))&gt;$H$3,"Check adjustment",IF(IFERROR(VLOOKUP($F102,Assumptions!$A$7:$D$106,1,FALSE),"")="","Check technician setup",IF(OR(NOT(ISNUMBER($M102)),NOT(ISNUMBER($N102)),NOT(ISNUMBER($O102))),"Check rate setup",IF(NOT(ISNUMBER(IFERROR(VLOOKUP($I102,Assumptions!$F$7:$G$9,2,FALSE),""))),"Check responsibility setup",IF(AND(ISNUMBER($S102),$S102&lt;0),"Check negative total",""))))))))))))))</f>
        <v/>
      </c>
    </row>
    <row r="103">
      <c r="A103" s="16" t="n"/>
      <c r="B103" s="17" t="n"/>
      <c r="C103" s="17" t="n"/>
      <c r="D103" s="17" t="n"/>
      <c r="E103" s="17" t="n"/>
      <c r="F103" s="17" t="n"/>
      <c r="G103" s="17" t="n"/>
      <c r="H103" s="18" t="n"/>
      <c r="I103" s="18" t="n"/>
      <c r="J103" s="19" t="n"/>
      <c r="K103" s="19" t="n"/>
      <c r="L103" s="20">
        <f>IF(COUNTA($A103:$K103)=0,"",IF(OR($A103="",$F103="",$H103="",$I103="",$J103=""),"",IF(NOT(ISNUMBER($J103)),"",IF($H103&lt;&gt;"Completed",0,IFERROR(IF(ISNUMBER(VLOOKUP($I103,Assumptions!$F$7:$G$9,2,FALSE)),$J103*VLOOKUP($I103,Assumptions!$F$7:$G$9,2,FALSE),""),"")))))</f>
        <v/>
      </c>
      <c r="M103" s="21">
        <f>IF($F103="","",IFERROR(VLOOKUP($F103,Assumptions!$A$7:$D$106,2,FALSE),""))</f>
        <v/>
      </c>
      <c r="N103" s="20">
        <f>IF($F103="","",IFERROR(VLOOKUP($F103,Assumptions!$A$7:$D$106,3,FALSE),""))</f>
        <v/>
      </c>
      <c r="O103" s="21">
        <f>IF($F103="","",IFERROR(VLOOKUP($F103,Assumptions!$A$7:$D$106,4,FALSE),""))</f>
        <v/>
      </c>
      <c r="P103" s="20">
        <f>IF(OR($L103="",$M103=""),"",IF(AND(ISNUMBER($L103),ISNUMBER($M103)),$L103*$M103,""))</f>
        <v/>
      </c>
      <c r="Q103" s="20">
        <f>IF(OR($L103="",$N103="",$A103="",$F103=""),"",IF(AND(ISNUMBER($L103),ISNUMBER($N103),ISNUMBER($A103)),MAX(0,SUMIFS($L$7:L103,$F$7:F103,$F103,$A$7:A103,"&gt;="&amp;DATE(YEAR($A103),MONTH($A103),1),$A$7:A103,"&lt;"&amp;DATE(YEAR($A103),MONTH($A103)+1,1))-$N103)-MAX(0,SUMIFS($L$7:L102,$F$7:F102,$F103,$A$7:A102,"&gt;="&amp;DATE(YEAR($A103),MONTH($A103),1),$A$7:A102,"&lt;"&amp;DATE(YEAR($A103),MONTH($A103)+1,1))-$N103),""))</f>
        <v/>
      </c>
      <c r="R103" s="20">
        <f>IF(OR($Q103="",$O103=""),"",IF(AND(ISNUMBER($Q103),ISNUMBER($O103)),$Q103*$O103,""))</f>
        <v/>
      </c>
      <c r="S103" s="20">
        <f>IF(OR($P103="",$R103=""),"",IF(AND(ISNUMBER($P103),ISNUMBER($R103)),$P103+$R103+IF(ISNUMBER($K103),$K103,0),""))</f>
        <v/>
      </c>
      <c r="T103" s="15">
        <f>IF(COUNTA($A103:$K103)=0,"",IF(OR($A103="",$B103="",$C103="",$D103="",$E103="",$F103="",$G103="",$H103="",$I103="",$J103=""),"Check missing required input",IF(NOT(ISNUMBER($A103)),"Check date",IF(OR(NOT(ISNUMBER($B$3)),NOT(ISNUMBER($D$3)),NOT(ISNUMBER($F$3)),NOT(ISNUMBER($H$3))),"Check worksheet limits",IF(OR($A103&lt;$B$3,$A103&gt;$D$3),"Check date",IF(NOT(ISNUMBER($J103)),"Check service amount",IF($J103&lt;0,"Check negative amount",IF($J103&gt;$F$3,"Check service amount",IF(AND($K103&lt;&gt;"",NOT(ISNUMBER($K103))),"Check adjustment number",IF(ABS(IF(ISNUMBER($K103),$K103,0))&gt;$H$3,"Check adjustment",IF(IFERROR(VLOOKUP($F103,Assumptions!$A$7:$D$106,1,FALSE),"")="","Check technician setup",IF(OR(NOT(ISNUMBER($M103)),NOT(ISNUMBER($N103)),NOT(ISNUMBER($O103))),"Check rate setup",IF(NOT(ISNUMBER(IFERROR(VLOOKUP($I103,Assumptions!$F$7:$G$9,2,FALSE),""))),"Check responsibility setup",IF(AND(ISNUMBER($S103),$S103&lt;0),"Check negative total",""))))))))))))))</f>
        <v/>
      </c>
    </row>
    <row r="104">
      <c r="A104" s="16" t="n"/>
      <c r="B104" s="17" t="n"/>
      <c r="C104" s="17" t="n"/>
      <c r="D104" s="17" t="n"/>
      <c r="E104" s="17" t="n"/>
      <c r="F104" s="17" t="n"/>
      <c r="G104" s="17" t="n"/>
      <c r="H104" s="18" t="n"/>
      <c r="I104" s="18" t="n"/>
      <c r="J104" s="19" t="n"/>
      <c r="K104" s="19" t="n"/>
      <c r="L104" s="22">
        <f>IF(COUNTA($A104:$K104)=0,"",IF(OR($A104="",$F104="",$H104="",$I104="",$J104=""),"",IF(NOT(ISNUMBER($J104)),"",IF($H104&lt;&gt;"Completed",0,IFERROR(IF(ISNUMBER(VLOOKUP($I104,Assumptions!$F$7:$G$9,2,FALSE)),$J104*VLOOKUP($I104,Assumptions!$F$7:$G$9,2,FALSE),""),"")))))</f>
        <v/>
      </c>
      <c r="M104" s="23">
        <f>IF($F104="","",IFERROR(VLOOKUP($F104,Assumptions!$A$7:$D$106,2,FALSE),""))</f>
        <v/>
      </c>
      <c r="N104" s="22">
        <f>IF($F104="","",IFERROR(VLOOKUP($F104,Assumptions!$A$7:$D$106,3,FALSE),""))</f>
        <v/>
      </c>
      <c r="O104" s="23">
        <f>IF($F104="","",IFERROR(VLOOKUP($F104,Assumptions!$A$7:$D$106,4,FALSE),""))</f>
        <v/>
      </c>
      <c r="P104" s="22">
        <f>IF(OR($L104="",$M104=""),"",IF(AND(ISNUMBER($L104),ISNUMBER($M104)),$L104*$M104,""))</f>
        <v/>
      </c>
      <c r="Q104" s="22">
        <f>IF(OR($L104="",$N104="",$A104="",$F104=""),"",IF(AND(ISNUMBER($L104),ISNUMBER($N104),ISNUMBER($A104)),MAX(0,SUMIFS($L$7:L104,$F$7:F104,$F104,$A$7:A104,"&gt;="&amp;DATE(YEAR($A104),MONTH($A104),1),$A$7:A104,"&lt;"&amp;DATE(YEAR($A104),MONTH($A104)+1,1))-$N104)-MAX(0,SUMIFS($L$7:L103,$F$7:F103,$F104,$A$7:A103,"&gt;="&amp;DATE(YEAR($A104),MONTH($A104),1),$A$7:A103,"&lt;"&amp;DATE(YEAR($A104),MONTH($A104)+1,1))-$N104),""))</f>
        <v/>
      </c>
      <c r="R104" s="22">
        <f>IF(OR($Q104="",$O104=""),"",IF(AND(ISNUMBER($Q104),ISNUMBER($O104)),$Q104*$O104,""))</f>
        <v/>
      </c>
      <c r="S104" s="22">
        <f>IF(OR($P104="",$R104=""),"",IF(AND(ISNUMBER($P104),ISNUMBER($R104)),$P104+$R104+IF(ISNUMBER($K104),$K104,0),""))</f>
        <v/>
      </c>
      <c r="T104" s="24">
        <f>IF(COUNTA($A104:$K104)=0,"",IF(OR($A104="",$B104="",$C104="",$D104="",$E104="",$F104="",$G104="",$H104="",$I104="",$J104=""),"Check missing required input",IF(NOT(ISNUMBER($A104)),"Check date",IF(OR(NOT(ISNUMBER($B$3)),NOT(ISNUMBER($D$3)),NOT(ISNUMBER($F$3)),NOT(ISNUMBER($H$3))),"Check worksheet limits",IF(OR($A104&lt;$B$3,$A104&gt;$D$3),"Check date",IF(NOT(ISNUMBER($J104)),"Check service amount",IF($J104&lt;0,"Check negative amount",IF($J104&gt;$F$3,"Check service amount",IF(AND($K104&lt;&gt;"",NOT(ISNUMBER($K104))),"Check adjustment number",IF(ABS(IF(ISNUMBER($K104),$K104,0))&gt;$H$3,"Check adjustment",IF(IFERROR(VLOOKUP($F104,Assumptions!$A$7:$D$106,1,FALSE),"")="","Check technician setup",IF(OR(NOT(ISNUMBER($M104)),NOT(ISNUMBER($N104)),NOT(ISNUMBER($O104))),"Check rate setup",IF(NOT(ISNUMBER(IFERROR(VLOOKUP($I104,Assumptions!$F$7:$G$9,2,FALSE),""))),"Check responsibility setup",IF(AND(ISNUMBER($S104),$S104&lt;0),"Check negative total",""))))))))))))))</f>
        <v/>
      </c>
    </row>
    <row r="105">
      <c r="A105" s="16" t="n"/>
      <c r="B105" s="17" t="n"/>
      <c r="C105" s="17" t="n"/>
      <c r="D105" s="17" t="n"/>
      <c r="E105" s="17" t="n"/>
      <c r="F105" s="17" t="n"/>
      <c r="G105" s="17" t="n"/>
      <c r="H105" s="18" t="n"/>
      <c r="I105" s="18" t="n"/>
      <c r="J105" s="19" t="n"/>
      <c r="K105" s="19" t="n"/>
      <c r="L105" s="20">
        <f>IF(COUNTA($A105:$K105)=0,"",IF(OR($A105="",$F105="",$H105="",$I105="",$J105=""),"",IF(NOT(ISNUMBER($J105)),"",IF($H105&lt;&gt;"Completed",0,IFERROR(IF(ISNUMBER(VLOOKUP($I105,Assumptions!$F$7:$G$9,2,FALSE)),$J105*VLOOKUP($I105,Assumptions!$F$7:$G$9,2,FALSE),""),"")))))</f>
        <v/>
      </c>
      <c r="M105" s="21">
        <f>IF($F105="","",IFERROR(VLOOKUP($F105,Assumptions!$A$7:$D$106,2,FALSE),""))</f>
        <v/>
      </c>
      <c r="N105" s="20">
        <f>IF($F105="","",IFERROR(VLOOKUP($F105,Assumptions!$A$7:$D$106,3,FALSE),""))</f>
        <v/>
      </c>
      <c r="O105" s="21">
        <f>IF($F105="","",IFERROR(VLOOKUP($F105,Assumptions!$A$7:$D$106,4,FALSE),""))</f>
        <v/>
      </c>
      <c r="P105" s="20">
        <f>IF(OR($L105="",$M105=""),"",IF(AND(ISNUMBER($L105),ISNUMBER($M105)),$L105*$M105,""))</f>
        <v/>
      </c>
      <c r="Q105" s="20">
        <f>IF(OR($L105="",$N105="",$A105="",$F105=""),"",IF(AND(ISNUMBER($L105),ISNUMBER($N105),ISNUMBER($A105)),MAX(0,SUMIFS($L$7:L105,$F$7:F105,$F105,$A$7:A105,"&gt;="&amp;DATE(YEAR($A105),MONTH($A105),1),$A$7:A105,"&lt;"&amp;DATE(YEAR($A105),MONTH($A105)+1,1))-$N105)-MAX(0,SUMIFS($L$7:L104,$F$7:F104,$F105,$A$7:A104,"&gt;="&amp;DATE(YEAR($A105),MONTH($A105),1),$A$7:A104,"&lt;"&amp;DATE(YEAR($A105),MONTH($A105)+1,1))-$N105),""))</f>
        <v/>
      </c>
      <c r="R105" s="20">
        <f>IF(OR($Q105="",$O105=""),"",IF(AND(ISNUMBER($Q105),ISNUMBER($O105)),$Q105*$O105,""))</f>
        <v/>
      </c>
      <c r="S105" s="20">
        <f>IF(OR($P105="",$R105=""),"",IF(AND(ISNUMBER($P105),ISNUMBER($R105)),$P105+$R105+IF(ISNUMBER($K105),$K105,0),""))</f>
        <v/>
      </c>
      <c r="T105" s="15">
        <f>IF(COUNTA($A105:$K105)=0,"",IF(OR($A105="",$B105="",$C105="",$D105="",$E105="",$F105="",$G105="",$H105="",$I105="",$J105=""),"Check missing required input",IF(NOT(ISNUMBER($A105)),"Check date",IF(OR(NOT(ISNUMBER($B$3)),NOT(ISNUMBER($D$3)),NOT(ISNUMBER($F$3)),NOT(ISNUMBER($H$3))),"Check worksheet limits",IF(OR($A105&lt;$B$3,$A105&gt;$D$3),"Check date",IF(NOT(ISNUMBER($J105)),"Check service amount",IF($J105&lt;0,"Check negative amount",IF($J105&gt;$F$3,"Check service amount",IF(AND($K105&lt;&gt;"",NOT(ISNUMBER($K105))),"Check adjustment number",IF(ABS(IF(ISNUMBER($K105),$K105,0))&gt;$H$3,"Check adjustment",IF(IFERROR(VLOOKUP($F105,Assumptions!$A$7:$D$106,1,FALSE),"")="","Check technician setup",IF(OR(NOT(ISNUMBER($M105)),NOT(ISNUMBER($N105)),NOT(ISNUMBER($O105))),"Check rate setup",IF(NOT(ISNUMBER(IFERROR(VLOOKUP($I105,Assumptions!$F$7:$G$9,2,FALSE),""))),"Check responsibility setup",IF(AND(ISNUMBER($S105),$S105&lt;0),"Check negative total",""))))))))))))))</f>
        <v/>
      </c>
    </row>
    <row r="106">
      <c r="A106" s="16" t="n"/>
      <c r="B106" s="17" t="n"/>
      <c r="C106" s="17" t="n"/>
      <c r="D106" s="17" t="n"/>
      <c r="E106" s="17" t="n"/>
      <c r="F106" s="17" t="n"/>
      <c r="G106" s="17" t="n"/>
      <c r="H106" s="18" t="n"/>
      <c r="I106" s="18" t="n"/>
      <c r="J106" s="19" t="n"/>
      <c r="K106" s="19" t="n"/>
      <c r="L106" s="22">
        <f>IF(COUNTA($A106:$K106)=0,"",IF(OR($A106="",$F106="",$H106="",$I106="",$J106=""),"",IF(NOT(ISNUMBER($J106)),"",IF($H106&lt;&gt;"Completed",0,IFERROR(IF(ISNUMBER(VLOOKUP($I106,Assumptions!$F$7:$G$9,2,FALSE)),$J106*VLOOKUP($I106,Assumptions!$F$7:$G$9,2,FALSE),""),"")))))</f>
        <v/>
      </c>
      <c r="M106" s="23">
        <f>IF($F106="","",IFERROR(VLOOKUP($F106,Assumptions!$A$7:$D$106,2,FALSE),""))</f>
        <v/>
      </c>
      <c r="N106" s="22">
        <f>IF($F106="","",IFERROR(VLOOKUP($F106,Assumptions!$A$7:$D$106,3,FALSE),""))</f>
        <v/>
      </c>
      <c r="O106" s="23">
        <f>IF($F106="","",IFERROR(VLOOKUP($F106,Assumptions!$A$7:$D$106,4,FALSE),""))</f>
        <v/>
      </c>
      <c r="P106" s="22">
        <f>IF(OR($L106="",$M106=""),"",IF(AND(ISNUMBER($L106),ISNUMBER($M106)),$L106*$M106,""))</f>
        <v/>
      </c>
      <c r="Q106" s="22">
        <f>IF(OR($L106="",$N106="",$A106="",$F106=""),"",IF(AND(ISNUMBER($L106),ISNUMBER($N106),ISNUMBER($A106)),MAX(0,SUMIFS($L$7:L106,$F$7:F106,$F106,$A$7:A106,"&gt;="&amp;DATE(YEAR($A106),MONTH($A106),1),$A$7:A106,"&lt;"&amp;DATE(YEAR($A106),MONTH($A106)+1,1))-$N106)-MAX(0,SUMIFS($L$7:L105,$F$7:F105,$F106,$A$7:A105,"&gt;="&amp;DATE(YEAR($A106),MONTH($A106),1),$A$7:A105,"&lt;"&amp;DATE(YEAR($A106),MONTH($A106)+1,1))-$N106),""))</f>
        <v/>
      </c>
      <c r="R106" s="22">
        <f>IF(OR($Q106="",$O106=""),"",IF(AND(ISNUMBER($Q106),ISNUMBER($O106)),$Q106*$O106,""))</f>
        <v/>
      </c>
      <c r="S106" s="22">
        <f>IF(OR($P106="",$R106=""),"",IF(AND(ISNUMBER($P106),ISNUMBER($R106)),$P106+$R106+IF(ISNUMBER($K106),$K106,0),""))</f>
        <v/>
      </c>
      <c r="T106" s="24">
        <f>IF(COUNTA($A106:$K106)=0,"",IF(OR($A106="",$B106="",$C106="",$D106="",$E106="",$F106="",$G106="",$H106="",$I106="",$J106=""),"Check missing required input",IF(NOT(ISNUMBER($A106)),"Check date",IF(OR(NOT(ISNUMBER($B$3)),NOT(ISNUMBER($D$3)),NOT(ISNUMBER($F$3)),NOT(ISNUMBER($H$3))),"Check worksheet limits",IF(OR($A106&lt;$B$3,$A106&gt;$D$3),"Check date",IF(NOT(ISNUMBER($J106)),"Check service amount",IF($J106&lt;0,"Check negative amount",IF($J106&gt;$F$3,"Check service amount",IF(AND($K106&lt;&gt;"",NOT(ISNUMBER($K106))),"Check adjustment number",IF(ABS(IF(ISNUMBER($K106),$K106,0))&gt;$H$3,"Check adjustment",IF(IFERROR(VLOOKUP($F106,Assumptions!$A$7:$D$106,1,FALSE),"")="","Check technician setup",IF(OR(NOT(ISNUMBER($M106)),NOT(ISNUMBER($N106)),NOT(ISNUMBER($O106))),"Check rate setup",IF(NOT(ISNUMBER(IFERROR(VLOOKUP($I106,Assumptions!$F$7:$G$9,2,FALSE),""))),"Check responsibility setup",IF(AND(ISNUMBER($S106),$S106&lt;0),"Check negative total",""))))))))))))))</f>
        <v/>
      </c>
    </row>
    <row r="107">
      <c r="A107" s="16" t="n"/>
      <c r="B107" s="17" t="n"/>
      <c r="C107" s="17" t="n"/>
      <c r="D107" s="17" t="n"/>
      <c r="E107" s="17" t="n"/>
      <c r="F107" s="17" t="n"/>
      <c r="G107" s="17" t="n"/>
      <c r="H107" s="18" t="n"/>
      <c r="I107" s="18" t="n"/>
      <c r="J107" s="19" t="n"/>
      <c r="K107" s="19" t="n"/>
      <c r="L107" s="20">
        <f>IF(COUNTA($A107:$K107)=0,"",IF(OR($A107="",$F107="",$H107="",$I107="",$J107=""),"",IF(NOT(ISNUMBER($J107)),"",IF($H107&lt;&gt;"Completed",0,IFERROR(IF(ISNUMBER(VLOOKUP($I107,Assumptions!$F$7:$G$9,2,FALSE)),$J107*VLOOKUP($I107,Assumptions!$F$7:$G$9,2,FALSE),""),"")))))</f>
        <v/>
      </c>
      <c r="M107" s="21">
        <f>IF($F107="","",IFERROR(VLOOKUP($F107,Assumptions!$A$7:$D$106,2,FALSE),""))</f>
        <v/>
      </c>
      <c r="N107" s="20">
        <f>IF($F107="","",IFERROR(VLOOKUP($F107,Assumptions!$A$7:$D$106,3,FALSE),""))</f>
        <v/>
      </c>
      <c r="O107" s="21">
        <f>IF($F107="","",IFERROR(VLOOKUP($F107,Assumptions!$A$7:$D$106,4,FALSE),""))</f>
        <v/>
      </c>
      <c r="P107" s="20">
        <f>IF(OR($L107="",$M107=""),"",IF(AND(ISNUMBER($L107),ISNUMBER($M107)),$L107*$M107,""))</f>
        <v/>
      </c>
      <c r="Q107" s="20">
        <f>IF(OR($L107="",$N107="",$A107="",$F107=""),"",IF(AND(ISNUMBER($L107),ISNUMBER($N107),ISNUMBER($A107)),MAX(0,SUMIFS($L$7:L107,$F$7:F107,$F107,$A$7:A107,"&gt;="&amp;DATE(YEAR($A107),MONTH($A107),1),$A$7:A107,"&lt;"&amp;DATE(YEAR($A107),MONTH($A107)+1,1))-$N107)-MAX(0,SUMIFS($L$7:L106,$F$7:F106,$F107,$A$7:A106,"&gt;="&amp;DATE(YEAR($A107),MONTH($A107),1),$A$7:A106,"&lt;"&amp;DATE(YEAR($A107),MONTH($A107)+1,1))-$N107),""))</f>
        <v/>
      </c>
      <c r="R107" s="20">
        <f>IF(OR($Q107="",$O107=""),"",IF(AND(ISNUMBER($Q107),ISNUMBER($O107)),$Q107*$O107,""))</f>
        <v/>
      </c>
      <c r="S107" s="20">
        <f>IF(OR($P107="",$R107=""),"",IF(AND(ISNUMBER($P107),ISNUMBER($R107)),$P107+$R107+IF(ISNUMBER($K107),$K107,0),""))</f>
        <v/>
      </c>
      <c r="T107" s="15">
        <f>IF(COUNTA($A107:$K107)=0,"",IF(OR($A107="",$B107="",$C107="",$D107="",$E107="",$F107="",$G107="",$H107="",$I107="",$J107=""),"Check missing required input",IF(NOT(ISNUMBER($A107)),"Check date",IF(OR(NOT(ISNUMBER($B$3)),NOT(ISNUMBER($D$3)),NOT(ISNUMBER($F$3)),NOT(ISNUMBER($H$3))),"Check worksheet limits",IF(OR($A107&lt;$B$3,$A107&gt;$D$3),"Check date",IF(NOT(ISNUMBER($J107)),"Check service amount",IF($J107&lt;0,"Check negative amount",IF($J107&gt;$F$3,"Check service amount",IF(AND($K107&lt;&gt;"",NOT(ISNUMBER($K107))),"Check adjustment number",IF(ABS(IF(ISNUMBER($K107),$K107,0))&gt;$H$3,"Check adjustment",IF(IFERROR(VLOOKUP($F107,Assumptions!$A$7:$D$106,1,FALSE),"")="","Check technician setup",IF(OR(NOT(ISNUMBER($M107)),NOT(ISNUMBER($N107)),NOT(ISNUMBER($O107))),"Check rate setup",IF(NOT(ISNUMBER(IFERROR(VLOOKUP($I107,Assumptions!$F$7:$G$9,2,FALSE),""))),"Check responsibility setup",IF(AND(ISNUMBER($S107),$S107&lt;0),"Check negative total",""))))))))))))))</f>
        <v/>
      </c>
    </row>
    <row r="108">
      <c r="A108" s="16" t="n"/>
      <c r="B108" s="17" t="n"/>
      <c r="C108" s="17" t="n"/>
      <c r="D108" s="17" t="n"/>
      <c r="E108" s="17" t="n"/>
      <c r="F108" s="17" t="n"/>
      <c r="G108" s="17" t="n"/>
      <c r="H108" s="18" t="n"/>
      <c r="I108" s="18" t="n"/>
      <c r="J108" s="19" t="n"/>
      <c r="K108" s="19" t="n"/>
      <c r="L108" s="22">
        <f>IF(COUNTA($A108:$K108)=0,"",IF(OR($A108="",$F108="",$H108="",$I108="",$J108=""),"",IF(NOT(ISNUMBER($J108)),"",IF($H108&lt;&gt;"Completed",0,IFERROR(IF(ISNUMBER(VLOOKUP($I108,Assumptions!$F$7:$G$9,2,FALSE)),$J108*VLOOKUP($I108,Assumptions!$F$7:$G$9,2,FALSE),""),"")))))</f>
        <v/>
      </c>
      <c r="M108" s="23">
        <f>IF($F108="","",IFERROR(VLOOKUP($F108,Assumptions!$A$7:$D$106,2,FALSE),""))</f>
        <v/>
      </c>
      <c r="N108" s="22">
        <f>IF($F108="","",IFERROR(VLOOKUP($F108,Assumptions!$A$7:$D$106,3,FALSE),""))</f>
        <v/>
      </c>
      <c r="O108" s="23">
        <f>IF($F108="","",IFERROR(VLOOKUP($F108,Assumptions!$A$7:$D$106,4,FALSE),""))</f>
        <v/>
      </c>
      <c r="P108" s="22">
        <f>IF(OR($L108="",$M108=""),"",IF(AND(ISNUMBER($L108),ISNUMBER($M108)),$L108*$M108,""))</f>
        <v/>
      </c>
      <c r="Q108" s="22">
        <f>IF(OR($L108="",$N108="",$A108="",$F108=""),"",IF(AND(ISNUMBER($L108),ISNUMBER($N108),ISNUMBER($A108)),MAX(0,SUMIFS($L$7:L108,$F$7:F108,$F108,$A$7:A108,"&gt;="&amp;DATE(YEAR($A108),MONTH($A108),1),$A$7:A108,"&lt;"&amp;DATE(YEAR($A108),MONTH($A108)+1,1))-$N108)-MAX(0,SUMIFS($L$7:L107,$F$7:F107,$F108,$A$7:A107,"&gt;="&amp;DATE(YEAR($A108),MONTH($A108),1),$A$7:A107,"&lt;"&amp;DATE(YEAR($A108),MONTH($A108)+1,1))-$N108),""))</f>
        <v/>
      </c>
      <c r="R108" s="22">
        <f>IF(OR($Q108="",$O108=""),"",IF(AND(ISNUMBER($Q108),ISNUMBER($O108)),$Q108*$O108,""))</f>
        <v/>
      </c>
      <c r="S108" s="22">
        <f>IF(OR($P108="",$R108=""),"",IF(AND(ISNUMBER($P108),ISNUMBER($R108)),$P108+$R108+IF(ISNUMBER($K108),$K108,0),""))</f>
        <v/>
      </c>
      <c r="T108" s="24">
        <f>IF(COUNTA($A108:$K108)=0,"",IF(OR($A108="",$B108="",$C108="",$D108="",$E108="",$F108="",$G108="",$H108="",$I108="",$J108=""),"Check missing required input",IF(NOT(ISNUMBER($A108)),"Check date",IF(OR(NOT(ISNUMBER($B$3)),NOT(ISNUMBER($D$3)),NOT(ISNUMBER($F$3)),NOT(ISNUMBER($H$3))),"Check worksheet limits",IF(OR($A108&lt;$B$3,$A108&gt;$D$3),"Check date",IF(NOT(ISNUMBER($J108)),"Check service amount",IF($J108&lt;0,"Check negative amount",IF($J108&gt;$F$3,"Check service amount",IF(AND($K108&lt;&gt;"",NOT(ISNUMBER($K108))),"Check adjustment number",IF(ABS(IF(ISNUMBER($K108),$K108,0))&gt;$H$3,"Check adjustment",IF(IFERROR(VLOOKUP($F108,Assumptions!$A$7:$D$106,1,FALSE),"")="","Check technician setup",IF(OR(NOT(ISNUMBER($M108)),NOT(ISNUMBER($N108)),NOT(ISNUMBER($O108))),"Check rate setup",IF(NOT(ISNUMBER(IFERROR(VLOOKUP($I108,Assumptions!$F$7:$G$9,2,FALSE),""))),"Check responsibility setup",IF(AND(ISNUMBER($S108),$S108&lt;0),"Check negative total",""))))))))))))))</f>
        <v/>
      </c>
    </row>
    <row r="109">
      <c r="A109" s="16" t="n"/>
      <c r="B109" s="17" t="n"/>
      <c r="C109" s="17" t="n"/>
      <c r="D109" s="17" t="n"/>
      <c r="E109" s="17" t="n"/>
      <c r="F109" s="17" t="n"/>
      <c r="G109" s="17" t="n"/>
      <c r="H109" s="18" t="n"/>
      <c r="I109" s="18" t="n"/>
      <c r="J109" s="19" t="n"/>
      <c r="K109" s="19" t="n"/>
      <c r="L109" s="20">
        <f>IF(COUNTA($A109:$K109)=0,"",IF(OR($A109="",$F109="",$H109="",$I109="",$J109=""),"",IF(NOT(ISNUMBER($J109)),"",IF($H109&lt;&gt;"Completed",0,IFERROR(IF(ISNUMBER(VLOOKUP($I109,Assumptions!$F$7:$G$9,2,FALSE)),$J109*VLOOKUP($I109,Assumptions!$F$7:$G$9,2,FALSE),""),"")))))</f>
        <v/>
      </c>
      <c r="M109" s="21">
        <f>IF($F109="","",IFERROR(VLOOKUP($F109,Assumptions!$A$7:$D$106,2,FALSE),""))</f>
        <v/>
      </c>
      <c r="N109" s="20">
        <f>IF($F109="","",IFERROR(VLOOKUP($F109,Assumptions!$A$7:$D$106,3,FALSE),""))</f>
        <v/>
      </c>
      <c r="O109" s="21">
        <f>IF($F109="","",IFERROR(VLOOKUP($F109,Assumptions!$A$7:$D$106,4,FALSE),""))</f>
        <v/>
      </c>
      <c r="P109" s="20">
        <f>IF(OR($L109="",$M109=""),"",IF(AND(ISNUMBER($L109),ISNUMBER($M109)),$L109*$M109,""))</f>
        <v/>
      </c>
      <c r="Q109" s="20">
        <f>IF(OR($L109="",$N109="",$A109="",$F109=""),"",IF(AND(ISNUMBER($L109),ISNUMBER($N109),ISNUMBER($A109)),MAX(0,SUMIFS($L$7:L109,$F$7:F109,$F109,$A$7:A109,"&gt;="&amp;DATE(YEAR($A109),MONTH($A109),1),$A$7:A109,"&lt;"&amp;DATE(YEAR($A109),MONTH($A109)+1,1))-$N109)-MAX(0,SUMIFS($L$7:L108,$F$7:F108,$F109,$A$7:A108,"&gt;="&amp;DATE(YEAR($A109),MONTH($A109),1),$A$7:A108,"&lt;"&amp;DATE(YEAR($A109),MONTH($A109)+1,1))-$N109),""))</f>
        <v/>
      </c>
      <c r="R109" s="20">
        <f>IF(OR($Q109="",$O109=""),"",IF(AND(ISNUMBER($Q109),ISNUMBER($O109)),$Q109*$O109,""))</f>
        <v/>
      </c>
      <c r="S109" s="20">
        <f>IF(OR($P109="",$R109=""),"",IF(AND(ISNUMBER($P109),ISNUMBER($R109)),$P109+$R109+IF(ISNUMBER($K109),$K109,0),""))</f>
        <v/>
      </c>
      <c r="T109" s="15">
        <f>IF(COUNTA($A109:$K109)=0,"",IF(OR($A109="",$B109="",$C109="",$D109="",$E109="",$F109="",$G109="",$H109="",$I109="",$J109=""),"Check missing required input",IF(NOT(ISNUMBER($A109)),"Check date",IF(OR(NOT(ISNUMBER($B$3)),NOT(ISNUMBER($D$3)),NOT(ISNUMBER($F$3)),NOT(ISNUMBER($H$3))),"Check worksheet limits",IF(OR($A109&lt;$B$3,$A109&gt;$D$3),"Check date",IF(NOT(ISNUMBER($J109)),"Check service amount",IF($J109&lt;0,"Check negative amount",IF($J109&gt;$F$3,"Check service amount",IF(AND($K109&lt;&gt;"",NOT(ISNUMBER($K109))),"Check adjustment number",IF(ABS(IF(ISNUMBER($K109),$K109,0))&gt;$H$3,"Check adjustment",IF(IFERROR(VLOOKUP($F109,Assumptions!$A$7:$D$106,1,FALSE),"")="","Check technician setup",IF(OR(NOT(ISNUMBER($M109)),NOT(ISNUMBER($N109)),NOT(ISNUMBER($O109))),"Check rate setup",IF(NOT(ISNUMBER(IFERROR(VLOOKUP($I109,Assumptions!$F$7:$G$9,2,FALSE),""))),"Check responsibility setup",IF(AND(ISNUMBER($S109),$S109&lt;0),"Check negative total",""))))))))))))))</f>
        <v/>
      </c>
    </row>
    <row r="110">
      <c r="A110" s="16" t="n"/>
      <c r="B110" s="17" t="n"/>
      <c r="C110" s="17" t="n"/>
      <c r="D110" s="17" t="n"/>
      <c r="E110" s="17" t="n"/>
      <c r="F110" s="17" t="n"/>
      <c r="G110" s="17" t="n"/>
      <c r="H110" s="18" t="n"/>
      <c r="I110" s="18" t="n"/>
      <c r="J110" s="19" t="n"/>
      <c r="K110" s="19" t="n"/>
      <c r="L110" s="22">
        <f>IF(COUNTA($A110:$K110)=0,"",IF(OR($A110="",$F110="",$H110="",$I110="",$J110=""),"",IF(NOT(ISNUMBER($J110)),"",IF($H110&lt;&gt;"Completed",0,IFERROR(IF(ISNUMBER(VLOOKUP($I110,Assumptions!$F$7:$G$9,2,FALSE)),$J110*VLOOKUP($I110,Assumptions!$F$7:$G$9,2,FALSE),""),"")))))</f>
        <v/>
      </c>
      <c r="M110" s="23">
        <f>IF($F110="","",IFERROR(VLOOKUP($F110,Assumptions!$A$7:$D$106,2,FALSE),""))</f>
        <v/>
      </c>
      <c r="N110" s="22">
        <f>IF($F110="","",IFERROR(VLOOKUP($F110,Assumptions!$A$7:$D$106,3,FALSE),""))</f>
        <v/>
      </c>
      <c r="O110" s="23">
        <f>IF($F110="","",IFERROR(VLOOKUP($F110,Assumptions!$A$7:$D$106,4,FALSE),""))</f>
        <v/>
      </c>
      <c r="P110" s="22">
        <f>IF(OR($L110="",$M110=""),"",IF(AND(ISNUMBER($L110),ISNUMBER($M110)),$L110*$M110,""))</f>
        <v/>
      </c>
      <c r="Q110" s="22">
        <f>IF(OR($L110="",$N110="",$A110="",$F110=""),"",IF(AND(ISNUMBER($L110),ISNUMBER($N110),ISNUMBER($A110)),MAX(0,SUMIFS($L$7:L110,$F$7:F110,$F110,$A$7:A110,"&gt;="&amp;DATE(YEAR($A110),MONTH($A110),1),$A$7:A110,"&lt;"&amp;DATE(YEAR($A110),MONTH($A110)+1,1))-$N110)-MAX(0,SUMIFS($L$7:L109,$F$7:F109,$F110,$A$7:A109,"&gt;="&amp;DATE(YEAR($A110),MONTH($A110),1),$A$7:A109,"&lt;"&amp;DATE(YEAR($A110),MONTH($A110)+1,1))-$N110),""))</f>
        <v/>
      </c>
      <c r="R110" s="22">
        <f>IF(OR($Q110="",$O110=""),"",IF(AND(ISNUMBER($Q110),ISNUMBER($O110)),$Q110*$O110,""))</f>
        <v/>
      </c>
      <c r="S110" s="22">
        <f>IF(OR($P110="",$R110=""),"",IF(AND(ISNUMBER($P110),ISNUMBER($R110)),$P110+$R110+IF(ISNUMBER($K110),$K110,0),""))</f>
        <v/>
      </c>
      <c r="T110" s="24">
        <f>IF(COUNTA($A110:$K110)=0,"",IF(OR($A110="",$B110="",$C110="",$D110="",$E110="",$F110="",$G110="",$H110="",$I110="",$J110=""),"Check missing required input",IF(NOT(ISNUMBER($A110)),"Check date",IF(OR(NOT(ISNUMBER($B$3)),NOT(ISNUMBER($D$3)),NOT(ISNUMBER($F$3)),NOT(ISNUMBER($H$3))),"Check worksheet limits",IF(OR($A110&lt;$B$3,$A110&gt;$D$3),"Check date",IF(NOT(ISNUMBER($J110)),"Check service amount",IF($J110&lt;0,"Check negative amount",IF($J110&gt;$F$3,"Check service amount",IF(AND($K110&lt;&gt;"",NOT(ISNUMBER($K110))),"Check adjustment number",IF(ABS(IF(ISNUMBER($K110),$K110,0))&gt;$H$3,"Check adjustment",IF(IFERROR(VLOOKUP($F110,Assumptions!$A$7:$D$106,1,FALSE),"")="","Check technician setup",IF(OR(NOT(ISNUMBER($M110)),NOT(ISNUMBER($N110)),NOT(ISNUMBER($O110))),"Check rate setup",IF(NOT(ISNUMBER(IFERROR(VLOOKUP($I110,Assumptions!$F$7:$G$9,2,FALSE),""))),"Check responsibility setup",IF(AND(ISNUMBER($S110),$S110&lt;0),"Check negative total",""))))))))))))))</f>
        <v/>
      </c>
    </row>
    <row r="111">
      <c r="A111" s="16" t="n"/>
      <c r="B111" s="17" t="n"/>
      <c r="C111" s="17" t="n"/>
      <c r="D111" s="17" t="n"/>
      <c r="E111" s="17" t="n"/>
      <c r="F111" s="17" t="n"/>
      <c r="G111" s="17" t="n"/>
      <c r="H111" s="18" t="n"/>
      <c r="I111" s="18" t="n"/>
      <c r="J111" s="19" t="n"/>
      <c r="K111" s="19" t="n"/>
      <c r="L111" s="20">
        <f>IF(COUNTA($A111:$K111)=0,"",IF(OR($A111="",$F111="",$H111="",$I111="",$J111=""),"",IF(NOT(ISNUMBER($J111)),"",IF($H111&lt;&gt;"Completed",0,IFERROR(IF(ISNUMBER(VLOOKUP($I111,Assumptions!$F$7:$G$9,2,FALSE)),$J111*VLOOKUP($I111,Assumptions!$F$7:$G$9,2,FALSE),""),"")))))</f>
        <v/>
      </c>
      <c r="M111" s="21">
        <f>IF($F111="","",IFERROR(VLOOKUP($F111,Assumptions!$A$7:$D$106,2,FALSE),""))</f>
        <v/>
      </c>
      <c r="N111" s="20">
        <f>IF($F111="","",IFERROR(VLOOKUP($F111,Assumptions!$A$7:$D$106,3,FALSE),""))</f>
        <v/>
      </c>
      <c r="O111" s="21">
        <f>IF($F111="","",IFERROR(VLOOKUP($F111,Assumptions!$A$7:$D$106,4,FALSE),""))</f>
        <v/>
      </c>
      <c r="P111" s="20">
        <f>IF(OR($L111="",$M111=""),"",IF(AND(ISNUMBER($L111),ISNUMBER($M111)),$L111*$M111,""))</f>
        <v/>
      </c>
      <c r="Q111" s="20">
        <f>IF(OR($L111="",$N111="",$A111="",$F111=""),"",IF(AND(ISNUMBER($L111),ISNUMBER($N111),ISNUMBER($A111)),MAX(0,SUMIFS($L$7:L111,$F$7:F111,$F111,$A$7:A111,"&gt;="&amp;DATE(YEAR($A111),MONTH($A111),1),$A$7:A111,"&lt;"&amp;DATE(YEAR($A111),MONTH($A111)+1,1))-$N111)-MAX(0,SUMIFS($L$7:L110,$F$7:F110,$F111,$A$7:A110,"&gt;="&amp;DATE(YEAR($A111),MONTH($A111),1),$A$7:A110,"&lt;"&amp;DATE(YEAR($A111),MONTH($A111)+1,1))-$N111),""))</f>
        <v/>
      </c>
      <c r="R111" s="20">
        <f>IF(OR($Q111="",$O111=""),"",IF(AND(ISNUMBER($Q111),ISNUMBER($O111)),$Q111*$O111,""))</f>
        <v/>
      </c>
      <c r="S111" s="20">
        <f>IF(OR($P111="",$R111=""),"",IF(AND(ISNUMBER($P111),ISNUMBER($R111)),$P111+$R111+IF(ISNUMBER($K111),$K111,0),""))</f>
        <v/>
      </c>
      <c r="T111" s="15">
        <f>IF(COUNTA($A111:$K111)=0,"",IF(OR($A111="",$B111="",$C111="",$D111="",$E111="",$F111="",$G111="",$H111="",$I111="",$J111=""),"Check missing required input",IF(NOT(ISNUMBER($A111)),"Check date",IF(OR(NOT(ISNUMBER($B$3)),NOT(ISNUMBER($D$3)),NOT(ISNUMBER($F$3)),NOT(ISNUMBER($H$3))),"Check worksheet limits",IF(OR($A111&lt;$B$3,$A111&gt;$D$3),"Check date",IF(NOT(ISNUMBER($J111)),"Check service amount",IF($J111&lt;0,"Check negative amount",IF($J111&gt;$F$3,"Check service amount",IF(AND($K111&lt;&gt;"",NOT(ISNUMBER($K111))),"Check adjustment number",IF(ABS(IF(ISNUMBER($K111),$K111,0))&gt;$H$3,"Check adjustment",IF(IFERROR(VLOOKUP($F111,Assumptions!$A$7:$D$106,1,FALSE),"")="","Check technician setup",IF(OR(NOT(ISNUMBER($M111)),NOT(ISNUMBER($N111)),NOT(ISNUMBER($O111))),"Check rate setup",IF(NOT(ISNUMBER(IFERROR(VLOOKUP($I111,Assumptions!$F$7:$G$9,2,FALSE),""))),"Check responsibility setup",IF(AND(ISNUMBER($S111),$S111&lt;0),"Check negative total",""))))))))))))))</f>
        <v/>
      </c>
    </row>
    <row r="112">
      <c r="A112" s="16" t="n"/>
      <c r="B112" s="17" t="n"/>
      <c r="C112" s="17" t="n"/>
      <c r="D112" s="17" t="n"/>
      <c r="E112" s="17" t="n"/>
      <c r="F112" s="17" t="n"/>
      <c r="G112" s="17" t="n"/>
      <c r="H112" s="18" t="n"/>
      <c r="I112" s="18" t="n"/>
      <c r="J112" s="19" t="n"/>
      <c r="K112" s="19" t="n"/>
      <c r="L112" s="22">
        <f>IF(COUNTA($A112:$K112)=0,"",IF(OR($A112="",$F112="",$H112="",$I112="",$J112=""),"",IF(NOT(ISNUMBER($J112)),"",IF($H112&lt;&gt;"Completed",0,IFERROR(IF(ISNUMBER(VLOOKUP($I112,Assumptions!$F$7:$G$9,2,FALSE)),$J112*VLOOKUP($I112,Assumptions!$F$7:$G$9,2,FALSE),""),"")))))</f>
        <v/>
      </c>
      <c r="M112" s="23">
        <f>IF($F112="","",IFERROR(VLOOKUP($F112,Assumptions!$A$7:$D$106,2,FALSE),""))</f>
        <v/>
      </c>
      <c r="N112" s="22">
        <f>IF($F112="","",IFERROR(VLOOKUP($F112,Assumptions!$A$7:$D$106,3,FALSE),""))</f>
        <v/>
      </c>
      <c r="O112" s="23">
        <f>IF($F112="","",IFERROR(VLOOKUP($F112,Assumptions!$A$7:$D$106,4,FALSE),""))</f>
        <v/>
      </c>
      <c r="P112" s="22">
        <f>IF(OR($L112="",$M112=""),"",IF(AND(ISNUMBER($L112),ISNUMBER($M112)),$L112*$M112,""))</f>
        <v/>
      </c>
      <c r="Q112" s="22">
        <f>IF(OR($L112="",$N112="",$A112="",$F112=""),"",IF(AND(ISNUMBER($L112),ISNUMBER($N112),ISNUMBER($A112)),MAX(0,SUMIFS($L$7:L112,$F$7:F112,$F112,$A$7:A112,"&gt;="&amp;DATE(YEAR($A112),MONTH($A112),1),$A$7:A112,"&lt;"&amp;DATE(YEAR($A112),MONTH($A112)+1,1))-$N112)-MAX(0,SUMIFS($L$7:L111,$F$7:F111,$F112,$A$7:A111,"&gt;="&amp;DATE(YEAR($A112),MONTH($A112),1),$A$7:A111,"&lt;"&amp;DATE(YEAR($A112),MONTH($A112)+1,1))-$N112),""))</f>
        <v/>
      </c>
      <c r="R112" s="22">
        <f>IF(OR($Q112="",$O112=""),"",IF(AND(ISNUMBER($Q112),ISNUMBER($O112)),$Q112*$O112,""))</f>
        <v/>
      </c>
      <c r="S112" s="22">
        <f>IF(OR($P112="",$R112=""),"",IF(AND(ISNUMBER($P112),ISNUMBER($R112)),$P112+$R112+IF(ISNUMBER($K112),$K112,0),""))</f>
        <v/>
      </c>
      <c r="T112" s="24">
        <f>IF(COUNTA($A112:$K112)=0,"",IF(OR($A112="",$B112="",$C112="",$D112="",$E112="",$F112="",$G112="",$H112="",$I112="",$J112=""),"Check missing required input",IF(NOT(ISNUMBER($A112)),"Check date",IF(OR(NOT(ISNUMBER($B$3)),NOT(ISNUMBER($D$3)),NOT(ISNUMBER($F$3)),NOT(ISNUMBER($H$3))),"Check worksheet limits",IF(OR($A112&lt;$B$3,$A112&gt;$D$3),"Check date",IF(NOT(ISNUMBER($J112)),"Check service amount",IF($J112&lt;0,"Check negative amount",IF($J112&gt;$F$3,"Check service amount",IF(AND($K112&lt;&gt;"",NOT(ISNUMBER($K112))),"Check adjustment number",IF(ABS(IF(ISNUMBER($K112),$K112,0))&gt;$H$3,"Check adjustment",IF(IFERROR(VLOOKUP($F112,Assumptions!$A$7:$D$106,1,FALSE),"")="","Check technician setup",IF(OR(NOT(ISNUMBER($M112)),NOT(ISNUMBER($N112)),NOT(ISNUMBER($O112))),"Check rate setup",IF(NOT(ISNUMBER(IFERROR(VLOOKUP($I112,Assumptions!$F$7:$G$9,2,FALSE),""))),"Check responsibility setup",IF(AND(ISNUMBER($S112),$S112&lt;0),"Check negative total",""))))))))))))))</f>
        <v/>
      </c>
    </row>
    <row r="113">
      <c r="A113" s="16" t="n"/>
      <c r="B113" s="17" t="n"/>
      <c r="C113" s="17" t="n"/>
      <c r="D113" s="17" t="n"/>
      <c r="E113" s="17" t="n"/>
      <c r="F113" s="17" t="n"/>
      <c r="G113" s="17" t="n"/>
      <c r="H113" s="18" t="n"/>
      <c r="I113" s="18" t="n"/>
      <c r="J113" s="19" t="n"/>
      <c r="K113" s="19" t="n"/>
      <c r="L113" s="20">
        <f>IF(COUNTA($A113:$K113)=0,"",IF(OR($A113="",$F113="",$H113="",$I113="",$J113=""),"",IF(NOT(ISNUMBER($J113)),"",IF($H113&lt;&gt;"Completed",0,IFERROR(IF(ISNUMBER(VLOOKUP($I113,Assumptions!$F$7:$G$9,2,FALSE)),$J113*VLOOKUP($I113,Assumptions!$F$7:$G$9,2,FALSE),""),"")))))</f>
        <v/>
      </c>
      <c r="M113" s="21">
        <f>IF($F113="","",IFERROR(VLOOKUP($F113,Assumptions!$A$7:$D$106,2,FALSE),""))</f>
        <v/>
      </c>
      <c r="N113" s="20">
        <f>IF($F113="","",IFERROR(VLOOKUP($F113,Assumptions!$A$7:$D$106,3,FALSE),""))</f>
        <v/>
      </c>
      <c r="O113" s="21">
        <f>IF($F113="","",IFERROR(VLOOKUP($F113,Assumptions!$A$7:$D$106,4,FALSE),""))</f>
        <v/>
      </c>
      <c r="P113" s="20">
        <f>IF(OR($L113="",$M113=""),"",IF(AND(ISNUMBER($L113),ISNUMBER($M113)),$L113*$M113,""))</f>
        <v/>
      </c>
      <c r="Q113" s="20">
        <f>IF(OR($L113="",$N113="",$A113="",$F113=""),"",IF(AND(ISNUMBER($L113),ISNUMBER($N113),ISNUMBER($A113)),MAX(0,SUMIFS($L$7:L113,$F$7:F113,$F113,$A$7:A113,"&gt;="&amp;DATE(YEAR($A113),MONTH($A113),1),$A$7:A113,"&lt;"&amp;DATE(YEAR($A113),MONTH($A113)+1,1))-$N113)-MAX(0,SUMIFS($L$7:L112,$F$7:F112,$F113,$A$7:A112,"&gt;="&amp;DATE(YEAR($A113),MONTH($A113),1),$A$7:A112,"&lt;"&amp;DATE(YEAR($A113),MONTH($A113)+1,1))-$N113),""))</f>
        <v/>
      </c>
      <c r="R113" s="20">
        <f>IF(OR($Q113="",$O113=""),"",IF(AND(ISNUMBER($Q113),ISNUMBER($O113)),$Q113*$O113,""))</f>
        <v/>
      </c>
      <c r="S113" s="20">
        <f>IF(OR($P113="",$R113=""),"",IF(AND(ISNUMBER($P113),ISNUMBER($R113)),$P113+$R113+IF(ISNUMBER($K113),$K113,0),""))</f>
        <v/>
      </c>
      <c r="T113" s="15">
        <f>IF(COUNTA($A113:$K113)=0,"",IF(OR($A113="",$B113="",$C113="",$D113="",$E113="",$F113="",$G113="",$H113="",$I113="",$J113=""),"Check missing required input",IF(NOT(ISNUMBER($A113)),"Check date",IF(OR(NOT(ISNUMBER($B$3)),NOT(ISNUMBER($D$3)),NOT(ISNUMBER($F$3)),NOT(ISNUMBER($H$3))),"Check worksheet limits",IF(OR($A113&lt;$B$3,$A113&gt;$D$3),"Check date",IF(NOT(ISNUMBER($J113)),"Check service amount",IF($J113&lt;0,"Check negative amount",IF($J113&gt;$F$3,"Check service amount",IF(AND($K113&lt;&gt;"",NOT(ISNUMBER($K113))),"Check adjustment number",IF(ABS(IF(ISNUMBER($K113),$K113,0))&gt;$H$3,"Check adjustment",IF(IFERROR(VLOOKUP($F113,Assumptions!$A$7:$D$106,1,FALSE),"")="","Check technician setup",IF(OR(NOT(ISNUMBER($M113)),NOT(ISNUMBER($N113)),NOT(ISNUMBER($O113))),"Check rate setup",IF(NOT(ISNUMBER(IFERROR(VLOOKUP($I113,Assumptions!$F$7:$G$9,2,FALSE),""))),"Check responsibility setup",IF(AND(ISNUMBER($S113),$S113&lt;0),"Check negative total",""))))))))))))))</f>
        <v/>
      </c>
    </row>
    <row r="114">
      <c r="A114" s="16" t="n"/>
      <c r="B114" s="17" t="n"/>
      <c r="C114" s="17" t="n"/>
      <c r="D114" s="17" t="n"/>
      <c r="E114" s="17" t="n"/>
      <c r="F114" s="17" t="n"/>
      <c r="G114" s="17" t="n"/>
      <c r="H114" s="18" t="n"/>
      <c r="I114" s="18" t="n"/>
      <c r="J114" s="19" t="n"/>
      <c r="K114" s="19" t="n"/>
      <c r="L114" s="22">
        <f>IF(COUNTA($A114:$K114)=0,"",IF(OR($A114="",$F114="",$H114="",$I114="",$J114=""),"",IF(NOT(ISNUMBER($J114)),"",IF($H114&lt;&gt;"Completed",0,IFERROR(IF(ISNUMBER(VLOOKUP($I114,Assumptions!$F$7:$G$9,2,FALSE)),$J114*VLOOKUP($I114,Assumptions!$F$7:$G$9,2,FALSE),""),"")))))</f>
        <v/>
      </c>
      <c r="M114" s="23">
        <f>IF($F114="","",IFERROR(VLOOKUP($F114,Assumptions!$A$7:$D$106,2,FALSE),""))</f>
        <v/>
      </c>
      <c r="N114" s="22">
        <f>IF($F114="","",IFERROR(VLOOKUP($F114,Assumptions!$A$7:$D$106,3,FALSE),""))</f>
        <v/>
      </c>
      <c r="O114" s="23">
        <f>IF($F114="","",IFERROR(VLOOKUP($F114,Assumptions!$A$7:$D$106,4,FALSE),""))</f>
        <v/>
      </c>
      <c r="P114" s="22">
        <f>IF(OR($L114="",$M114=""),"",IF(AND(ISNUMBER($L114),ISNUMBER($M114)),$L114*$M114,""))</f>
        <v/>
      </c>
      <c r="Q114" s="22">
        <f>IF(OR($L114="",$N114="",$A114="",$F114=""),"",IF(AND(ISNUMBER($L114),ISNUMBER($N114),ISNUMBER($A114)),MAX(0,SUMIFS($L$7:L114,$F$7:F114,$F114,$A$7:A114,"&gt;="&amp;DATE(YEAR($A114),MONTH($A114),1),$A$7:A114,"&lt;"&amp;DATE(YEAR($A114),MONTH($A114)+1,1))-$N114)-MAX(0,SUMIFS($L$7:L113,$F$7:F113,$F114,$A$7:A113,"&gt;="&amp;DATE(YEAR($A114),MONTH($A114),1),$A$7:A113,"&lt;"&amp;DATE(YEAR($A114),MONTH($A114)+1,1))-$N114),""))</f>
        <v/>
      </c>
      <c r="R114" s="22">
        <f>IF(OR($Q114="",$O114=""),"",IF(AND(ISNUMBER($Q114),ISNUMBER($O114)),$Q114*$O114,""))</f>
        <v/>
      </c>
      <c r="S114" s="22">
        <f>IF(OR($P114="",$R114=""),"",IF(AND(ISNUMBER($P114),ISNUMBER($R114)),$P114+$R114+IF(ISNUMBER($K114),$K114,0),""))</f>
        <v/>
      </c>
      <c r="T114" s="24">
        <f>IF(COUNTA($A114:$K114)=0,"",IF(OR($A114="",$B114="",$C114="",$D114="",$E114="",$F114="",$G114="",$H114="",$I114="",$J114=""),"Check missing required input",IF(NOT(ISNUMBER($A114)),"Check date",IF(OR(NOT(ISNUMBER($B$3)),NOT(ISNUMBER($D$3)),NOT(ISNUMBER($F$3)),NOT(ISNUMBER($H$3))),"Check worksheet limits",IF(OR($A114&lt;$B$3,$A114&gt;$D$3),"Check date",IF(NOT(ISNUMBER($J114)),"Check service amount",IF($J114&lt;0,"Check negative amount",IF($J114&gt;$F$3,"Check service amount",IF(AND($K114&lt;&gt;"",NOT(ISNUMBER($K114))),"Check adjustment number",IF(ABS(IF(ISNUMBER($K114),$K114,0))&gt;$H$3,"Check adjustment",IF(IFERROR(VLOOKUP($F114,Assumptions!$A$7:$D$106,1,FALSE),"")="","Check technician setup",IF(OR(NOT(ISNUMBER($M114)),NOT(ISNUMBER($N114)),NOT(ISNUMBER($O114))),"Check rate setup",IF(NOT(ISNUMBER(IFERROR(VLOOKUP($I114,Assumptions!$F$7:$G$9,2,FALSE),""))),"Check responsibility setup",IF(AND(ISNUMBER($S114),$S114&lt;0),"Check negative total",""))))))))))))))</f>
        <v/>
      </c>
    </row>
    <row r="115">
      <c r="A115" s="16" t="n"/>
      <c r="B115" s="17" t="n"/>
      <c r="C115" s="17" t="n"/>
      <c r="D115" s="17" t="n"/>
      <c r="E115" s="17" t="n"/>
      <c r="F115" s="17" t="n"/>
      <c r="G115" s="17" t="n"/>
      <c r="H115" s="18" t="n"/>
      <c r="I115" s="18" t="n"/>
      <c r="J115" s="19" t="n"/>
      <c r="K115" s="19" t="n"/>
      <c r="L115" s="20">
        <f>IF(COUNTA($A115:$K115)=0,"",IF(OR($A115="",$F115="",$H115="",$I115="",$J115=""),"",IF(NOT(ISNUMBER($J115)),"",IF($H115&lt;&gt;"Completed",0,IFERROR(IF(ISNUMBER(VLOOKUP($I115,Assumptions!$F$7:$G$9,2,FALSE)),$J115*VLOOKUP($I115,Assumptions!$F$7:$G$9,2,FALSE),""),"")))))</f>
        <v/>
      </c>
      <c r="M115" s="21">
        <f>IF($F115="","",IFERROR(VLOOKUP($F115,Assumptions!$A$7:$D$106,2,FALSE),""))</f>
        <v/>
      </c>
      <c r="N115" s="20">
        <f>IF($F115="","",IFERROR(VLOOKUP($F115,Assumptions!$A$7:$D$106,3,FALSE),""))</f>
        <v/>
      </c>
      <c r="O115" s="21">
        <f>IF($F115="","",IFERROR(VLOOKUP($F115,Assumptions!$A$7:$D$106,4,FALSE),""))</f>
        <v/>
      </c>
      <c r="P115" s="20">
        <f>IF(OR($L115="",$M115=""),"",IF(AND(ISNUMBER($L115),ISNUMBER($M115)),$L115*$M115,""))</f>
        <v/>
      </c>
      <c r="Q115" s="20">
        <f>IF(OR($L115="",$N115="",$A115="",$F115=""),"",IF(AND(ISNUMBER($L115),ISNUMBER($N115),ISNUMBER($A115)),MAX(0,SUMIFS($L$7:L115,$F$7:F115,$F115,$A$7:A115,"&gt;="&amp;DATE(YEAR($A115),MONTH($A115),1),$A$7:A115,"&lt;"&amp;DATE(YEAR($A115),MONTH($A115)+1,1))-$N115)-MAX(0,SUMIFS($L$7:L114,$F$7:F114,$F115,$A$7:A114,"&gt;="&amp;DATE(YEAR($A115),MONTH($A115),1),$A$7:A114,"&lt;"&amp;DATE(YEAR($A115),MONTH($A115)+1,1))-$N115),""))</f>
        <v/>
      </c>
      <c r="R115" s="20">
        <f>IF(OR($Q115="",$O115=""),"",IF(AND(ISNUMBER($Q115),ISNUMBER($O115)),$Q115*$O115,""))</f>
        <v/>
      </c>
      <c r="S115" s="20">
        <f>IF(OR($P115="",$R115=""),"",IF(AND(ISNUMBER($P115),ISNUMBER($R115)),$P115+$R115+IF(ISNUMBER($K115),$K115,0),""))</f>
        <v/>
      </c>
      <c r="T115" s="15">
        <f>IF(COUNTA($A115:$K115)=0,"",IF(OR($A115="",$B115="",$C115="",$D115="",$E115="",$F115="",$G115="",$H115="",$I115="",$J115=""),"Check missing required input",IF(NOT(ISNUMBER($A115)),"Check date",IF(OR(NOT(ISNUMBER($B$3)),NOT(ISNUMBER($D$3)),NOT(ISNUMBER($F$3)),NOT(ISNUMBER($H$3))),"Check worksheet limits",IF(OR($A115&lt;$B$3,$A115&gt;$D$3),"Check date",IF(NOT(ISNUMBER($J115)),"Check service amount",IF($J115&lt;0,"Check negative amount",IF($J115&gt;$F$3,"Check service amount",IF(AND($K115&lt;&gt;"",NOT(ISNUMBER($K115))),"Check adjustment number",IF(ABS(IF(ISNUMBER($K115),$K115,0))&gt;$H$3,"Check adjustment",IF(IFERROR(VLOOKUP($F115,Assumptions!$A$7:$D$106,1,FALSE),"")="","Check technician setup",IF(OR(NOT(ISNUMBER($M115)),NOT(ISNUMBER($N115)),NOT(ISNUMBER($O115))),"Check rate setup",IF(NOT(ISNUMBER(IFERROR(VLOOKUP($I115,Assumptions!$F$7:$G$9,2,FALSE),""))),"Check responsibility setup",IF(AND(ISNUMBER($S115),$S115&lt;0),"Check negative total",""))))))))))))))</f>
        <v/>
      </c>
    </row>
    <row r="116">
      <c r="A116" s="16" t="n"/>
      <c r="B116" s="17" t="n"/>
      <c r="C116" s="17" t="n"/>
      <c r="D116" s="17" t="n"/>
      <c r="E116" s="17" t="n"/>
      <c r="F116" s="17" t="n"/>
      <c r="G116" s="17" t="n"/>
      <c r="H116" s="18" t="n"/>
      <c r="I116" s="18" t="n"/>
      <c r="J116" s="19" t="n"/>
      <c r="K116" s="19" t="n"/>
      <c r="L116" s="22">
        <f>IF(COUNTA($A116:$K116)=0,"",IF(OR($A116="",$F116="",$H116="",$I116="",$J116=""),"",IF(NOT(ISNUMBER($J116)),"",IF($H116&lt;&gt;"Completed",0,IFERROR(IF(ISNUMBER(VLOOKUP($I116,Assumptions!$F$7:$G$9,2,FALSE)),$J116*VLOOKUP($I116,Assumptions!$F$7:$G$9,2,FALSE),""),"")))))</f>
        <v/>
      </c>
      <c r="M116" s="23">
        <f>IF($F116="","",IFERROR(VLOOKUP($F116,Assumptions!$A$7:$D$106,2,FALSE),""))</f>
        <v/>
      </c>
      <c r="N116" s="22">
        <f>IF($F116="","",IFERROR(VLOOKUP($F116,Assumptions!$A$7:$D$106,3,FALSE),""))</f>
        <v/>
      </c>
      <c r="O116" s="23">
        <f>IF($F116="","",IFERROR(VLOOKUP($F116,Assumptions!$A$7:$D$106,4,FALSE),""))</f>
        <v/>
      </c>
      <c r="P116" s="22">
        <f>IF(OR($L116="",$M116=""),"",IF(AND(ISNUMBER($L116),ISNUMBER($M116)),$L116*$M116,""))</f>
        <v/>
      </c>
      <c r="Q116" s="22">
        <f>IF(OR($L116="",$N116="",$A116="",$F116=""),"",IF(AND(ISNUMBER($L116),ISNUMBER($N116),ISNUMBER($A116)),MAX(0,SUMIFS($L$7:L116,$F$7:F116,$F116,$A$7:A116,"&gt;="&amp;DATE(YEAR($A116),MONTH($A116),1),$A$7:A116,"&lt;"&amp;DATE(YEAR($A116),MONTH($A116)+1,1))-$N116)-MAX(0,SUMIFS($L$7:L115,$F$7:F115,$F116,$A$7:A115,"&gt;="&amp;DATE(YEAR($A116),MONTH($A116),1),$A$7:A115,"&lt;"&amp;DATE(YEAR($A116),MONTH($A116)+1,1))-$N116),""))</f>
        <v/>
      </c>
      <c r="R116" s="22">
        <f>IF(OR($Q116="",$O116=""),"",IF(AND(ISNUMBER($Q116),ISNUMBER($O116)),$Q116*$O116,""))</f>
        <v/>
      </c>
      <c r="S116" s="22">
        <f>IF(OR($P116="",$R116=""),"",IF(AND(ISNUMBER($P116),ISNUMBER($R116)),$P116+$R116+IF(ISNUMBER($K116),$K116,0),""))</f>
        <v/>
      </c>
      <c r="T116" s="24">
        <f>IF(COUNTA($A116:$K116)=0,"",IF(OR($A116="",$B116="",$C116="",$D116="",$E116="",$F116="",$G116="",$H116="",$I116="",$J116=""),"Check missing required input",IF(NOT(ISNUMBER($A116)),"Check date",IF(OR(NOT(ISNUMBER($B$3)),NOT(ISNUMBER($D$3)),NOT(ISNUMBER($F$3)),NOT(ISNUMBER($H$3))),"Check worksheet limits",IF(OR($A116&lt;$B$3,$A116&gt;$D$3),"Check date",IF(NOT(ISNUMBER($J116)),"Check service amount",IF($J116&lt;0,"Check negative amount",IF($J116&gt;$F$3,"Check service amount",IF(AND($K116&lt;&gt;"",NOT(ISNUMBER($K116))),"Check adjustment number",IF(ABS(IF(ISNUMBER($K116),$K116,0))&gt;$H$3,"Check adjustment",IF(IFERROR(VLOOKUP($F116,Assumptions!$A$7:$D$106,1,FALSE),"")="","Check technician setup",IF(OR(NOT(ISNUMBER($M116)),NOT(ISNUMBER($N116)),NOT(ISNUMBER($O116))),"Check rate setup",IF(NOT(ISNUMBER(IFERROR(VLOOKUP($I116,Assumptions!$F$7:$G$9,2,FALSE),""))),"Check responsibility setup",IF(AND(ISNUMBER($S116),$S116&lt;0),"Check negative total",""))))))))))))))</f>
        <v/>
      </c>
    </row>
    <row r="117">
      <c r="A117" s="16" t="n"/>
      <c r="B117" s="17" t="n"/>
      <c r="C117" s="17" t="n"/>
      <c r="D117" s="17" t="n"/>
      <c r="E117" s="17" t="n"/>
      <c r="F117" s="17" t="n"/>
      <c r="G117" s="17" t="n"/>
      <c r="H117" s="18" t="n"/>
      <c r="I117" s="18" t="n"/>
      <c r="J117" s="19" t="n"/>
      <c r="K117" s="19" t="n"/>
      <c r="L117" s="20">
        <f>IF(COUNTA($A117:$K117)=0,"",IF(OR($A117="",$F117="",$H117="",$I117="",$J117=""),"",IF(NOT(ISNUMBER($J117)),"",IF($H117&lt;&gt;"Completed",0,IFERROR(IF(ISNUMBER(VLOOKUP($I117,Assumptions!$F$7:$G$9,2,FALSE)),$J117*VLOOKUP($I117,Assumptions!$F$7:$G$9,2,FALSE),""),"")))))</f>
        <v/>
      </c>
      <c r="M117" s="21">
        <f>IF($F117="","",IFERROR(VLOOKUP($F117,Assumptions!$A$7:$D$106,2,FALSE),""))</f>
        <v/>
      </c>
      <c r="N117" s="20">
        <f>IF($F117="","",IFERROR(VLOOKUP($F117,Assumptions!$A$7:$D$106,3,FALSE),""))</f>
        <v/>
      </c>
      <c r="O117" s="21">
        <f>IF($F117="","",IFERROR(VLOOKUP($F117,Assumptions!$A$7:$D$106,4,FALSE),""))</f>
        <v/>
      </c>
      <c r="P117" s="20">
        <f>IF(OR($L117="",$M117=""),"",IF(AND(ISNUMBER($L117),ISNUMBER($M117)),$L117*$M117,""))</f>
        <v/>
      </c>
      <c r="Q117" s="20">
        <f>IF(OR($L117="",$N117="",$A117="",$F117=""),"",IF(AND(ISNUMBER($L117),ISNUMBER($N117),ISNUMBER($A117)),MAX(0,SUMIFS($L$7:L117,$F$7:F117,$F117,$A$7:A117,"&gt;="&amp;DATE(YEAR($A117),MONTH($A117),1),$A$7:A117,"&lt;"&amp;DATE(YEAR($A117),MONTH($A117)+1,1))-$N117)-MAX(0,SUMIFS($L$7:L116,$F$7:F116,$F117,$A$7:A116,"&gt;="&amp;DATE(YEAR($A117),MONTH($A117),1),$A$7:A116,"&lt;"&amp;DATE(YEAR($A117),MONTH($A117)+1,1))-$N117),""))</f>
        <v/>
      </c>
      <c r="R117" s="20">
        <f>IF(OR($Q117="",$O117=""),"",IF(AND(ISNUMBER($Q117),ISNUMBER($O117)),$Q117*$O117,""))</f>
        <v/>
      </c>
      <c r="S117" s="20">
        <f>IF(OR($P117="",$R117=""),"",IF(AND(ISNUMBER($P117),ISNUMBER($R117)),$P117+$R117+IF(ISNUMBER($K117),$K117,0),""))</f>
        <v/>
      </c>
      <c r="T117" s="15">
        <f>IF(COUNTA($A117:$K117)=0,"",IF(OR($A117="",$B117="",$C117="",$D117="",$E117="",$F117="",$G117="",$H117="",$I117="",$J117=""),"Check missing required input",IF(NOT(ISNUMBER($A117)),"Check date",IF(OR(NOT(ISNUMBER($B$3)),NOT(ISNUMBER($D$3)),NOT(ISNUMBER($F$3)),NOT(ISNUMBER($H$3))),"Check worksheet limits",IF(OR($A117&lt;$B$3,$A117&gt;$D$3),"Check date",IF(NOT(ISNUMBER($J117)),"Check service amount",IF($J117&lt;0,"Check negative amount",IF($J117&gt;$F$3,"Check service amount",IF(AND($K117&lt;&gt;"",NOT(ISNUMBER($K117))),"Check adjustment number",IF(ABS(IF(ISNUMBER($K117),$K117,0))&gt;$H$3,"Check adjustment",IF(IFERROR(VLOOKUP($F117,Assumptions!$A$7:$D$106,1,FALSE),"")="","Check technician setup",IF(OR(NOT(ISNUMBER($M117)),NOT(ISNUMBER($N117)),NOT(ISNUMBER($O117))),"Check rate setup",IF(NOT(ISNUMBER(IFERROR(VLOOKUP($I117,Assumptions!$F$7:$G$9,2,FALSE),""))),"Check responsibility setup",IF(AND(ISNUMBER($S117),$S117&lt;0),"Check negative total",""))))))))))))))</f>
        <v/>
      </c>
    </row>
    <row r="118">
      <c r="A118" s="16" t="n"/>
      <c r="B118" s="17" t="n"/>
      <c r="C118" s="17" t="n"/>
      <c r="D118" s="17" t="n"/>
      <c r="E118" s="17" t="n"/>
      <c r="F118" s="17" t="n"/>
      <c r="G118" s="17" t="n"/>
      <c r="H118" s="18" t="n"/>
      <c r="I118" s="18" t="n"/>
      <c r="J118" s="19" t="n"/>
      <c r="K118" s="19" t="n"/>
      <c r="L118" s="22">
        <f>IF(COUNTA($A118:$K118)=0,"",IF(OR($A118="",$F118="",$H118="",$I118="",$J118=""),"",IF(NOT(ISNUMBER($J118)),"",IF($H118&lt;&gt;"Completed",0,IFERROR(IF(ISNUMBER(VLOOKUP($I118,Assumptions!$F$7:$G$9,2,FALSE)),$J118*VLOOKUP($I118,Assumptions!$F$7:$G$9,2,FALSE),""),"")))))</f>
        <v/>
      </c>
      <c r="M118" s="23">
        <f>IF($F118="","",IFERROR(VLOOKUP($F118,Assumptions!$A$7:$D$106,2,FALSE),""))</f>
        <v/>
      </c>
      <c r="N118" s="22">
        <f>IF($F118="","",IFERROR(VLOOKUP($F118,Assumptions!$A$7:$D$106,3,FALSE),""))</f>
        <v/>
      </c>
      <c r="O118" s="23">
        <f>IF($F118="","",IFERROR(VLOOKUP($F118,Assumptions!$A$7:$D$106,4,FALSE),""))</f>
        <v/>
      </c>
      <c r="P118" s="22">
        <f>IF(OR($L118="",$M118=""),"",IF(AND(ISNUMBER($L118),ISNUMBER($M118)),$L118*$M118,""))</f>
        <v/>
      </c>
      <c r="Q118" s="22">
        <f>IF(OR($L118="",$N118="",$A118="",$F118=""),"",IF(AND(ISNUMBER($L118),ISNUMBER($N118),ISNUMBER($A118)),MAX(0,SUMIFS($L$7:L118,$F$7:F118,$F118,$A$7:A118,"&gt;="&amp;DATE(YEAR($A118),MONTH($A118),1),$A$7:A118,"&lt;"&amp;DATE(YEAR($A118),MONTH($A118)+1,1))-$N118)-MAX(0,SUMIFS($L$7:L117,$F$7:F117,$F118,$A$7:A117,"&gt;="&amp;DATE(YEAR($A118),MONTH($A118),1),$A$7:A117,"&lt;"&amp;DATE(YEAR($A118),MONTH($A118)+1,1))-$N118),""))</f>
        <v/>
      </c>
      <c r="R118" s="22">
        <f>IF(OR($Q118="",$O118=""),"",IF(AND(ISNUMBER($Q118),ISNUMBER($O118)),$Q118*$O118,""))</f>
        <v/>
      </c>
      <c r="S118" s="22">
        <f>IF(OR($P118="",$R118=""),"",IF(AND(ISNUMBER($P118),ISNUMBER($R118)),$P118+$R118+IF(ISNUMBER($K118),$K118,0),""))</f>
        <v/>
      </c>
      <c r="T118" s="24">
        <f>IF(COUNTA($A118:$K118)=0,"",IF(OR($A118="",$B118="",$C118="",$D118="",$E118="",$F118="",$G118="",$H118="",$I118="",$J118=""),"Check missing required input",IF(NOT(ISNUMBER($A118)),"Check date",IF(OR(NOT(ISNUMBER($B$3)),NOT(ISNUMBER($D$3)),NOT(ISNUMBER($F$3)),NOT(ISNUMBER($H$3))),"Check worksheet limits",IF(OR($A118&lt;$B$3,$A118&gt;$D$3),"Check date",IF(NOT(ISNUMBER($J118)),"Check service amount",IF($J118&lt;0,"Check negative amount",IF($J118&gt;$F$3,"Check service amount",IF(AND($K118&lt;&gt;"",NOT(ISNUMBER($K118))),"Check adjustment number",IF(ABS(IF(ISNUMBER($K118),$K118,0))&gt;$H$3,"Check adjustment",IF(IFERROR(VLOOKUP($F118,Assumptions!$A$7:$D$106,1,FALSE),"")="","Check technician setup",IF(OR(NOT(ISNUMBER($M118)),NOT(ISNUMBER($N118)),NOT(ISNUMBER($O118))),"Check rate setup",IF(NOT(ISNUMBER(IFERROR(VLOOKUP($I118,Assumptions!$F$7:$G$9,2,FALSE),""))),"Check responsibility setup",IF(AND(ISNUMBER($S118),$S118&lt;0),"Check negative total",""))))))))))))))</f>
        <v/>
      </c>
    </row>
    <row r="119">
      <c r="A119" s="16" t="n"/>
      <c r="B119" s="17" t="n"/>
      <c r="C119" s="17" t="n"/>
      <c r="D119" s="17" t="n"/>
      <c r="E119" s="17" t="n"/>
      <c r="F119" s="17" t="n"/>
      <c r="G119" s="17" t="n"/>
      <c r="H119" s="18" t="n"/>
      <c r="I119" s="18" t="n"/>
      <c r="J119" s="19" t="n"/>
      <c r="K119" s="19" t="n"/>
      <c r="L119" s="20">
        <f>IF(COUNTA($A119:$K119)=0,"",IF(OR($A119="",$F119="",$H119="",$I119="",$J119=""),"",IF(NOT(ISNUMBER($J119)),"",IF($H119&lt;&gt;"Completed",0,IFERROR(IF(ISNUMBER(VLOOKUP($I119,Assumptions!$F$7:$G$9,2,FALSE)),$J119*VLOOKUP($I119,Assumptions!$F$7:$G$9,2,FALSE),""),"")))))</f>
        <v/>
      </c>
      <c r="M119" s="21">
        <f>IF($F119="","",IFERROR(VLOOKUP($F119,Assumptions!$A$7:$D$106,2,FALSE),""))</f>
        <v/>
      </c>
      <c r="N119" s="20">
        <f>IF($F119="","",IFERROR(VLOOKUP($F119,Assumptions!$A$7:$D$106,3,FALSE),""))</f>
        <v/>
      </c>
      <c r="O119" s="21">
        <f>IF($F119="","",IFERROR(VLOOKUP($F119,Assumptions!$A$7:$D$106,4,FALSE),""))</f>
        <v/>
      </c>
      <c r="P119" s="20">
        <f>IF(OR($L119="",$M119=""),"",IF(AND(ISNUMBER($L119),ISNUMBER($M119)),$L119*$M119,""))</f>
        <v/>
      </c>
      <c r="Q119" s="20">
        <f>IF(OR($L119="",$N119="",$A119="",$F119=""),"",IF(AND(ISNUMBER($L119),ISNUMBER($N119),ISNUMBER($A119)),MAX(0,SUMIFS($L$7:L119,$F$7:F119,$F119,$A$7:A119,"&gt;="&amp;DATE(YEAR($A119),MONTH($A119),1),$A$7:A119,"&lt;"&amp;DATE(YEAR($A119),MONTH($A119)+1,1))-$N119)-MAX(0,SUMIFS($L$7:L118,$F$7:F118,$F119,$A$7:A118,"&gt;="&amp;DATE(YEAR($A119),MONTH($A119),1),$A$7:A118,"&lt;"&amp;DATE(YEAR($A119),MONTH($A119)+1,1))-$N119),""))</f>
        <v/>
      </c>
      <c r="R119" s="20">
        <f>IF(OR($Q119="",$O119=""),"",IF(AND(ISNUMBER($Q119),ISNUMBER($O119)),$Q119*$O119,""))</f>
        <v/>
      </c>
      <c r="S119" s="20">
        <f>IF(OR($P119="",$R119=""),"",IF(AND(ISNUMBER($P119),ISNUMBER($R119)),$P119+$R119+IF(ISNUMBER($K119),$K119,0),""))</f>
        <v/>
      </c>
      <c r="T119" s="15">
        <f>IF(COUNTA($A119:$K119)=0,"",IF(OR($A119="",$B119="",$C119="",$D119="",$E119="",$F119="",$G119="",$H119="",$I119="",$J119=""),"Check missing required input",IF(NOT(ISNUMBER($A119)),"Check date",IF(OR(NOT(ISNUMBER($B$3)),NOT(ISNUMBER($D$3)),NOT(ISNUMBER($F$3)),NOT(ISNUMBER($H$3))),"Check worksheet limits",IF(OR($A119&lt;$B$3,$A119&gt;$D$3),"Check date",IF(NOT(ISNUMBER($J119)),"Check service amount",IF($J119&lt;0,"Check negative amount",IF($J119&gt;$F$3,"Check service amount",IF(AND($K119&lt;&gt;"",NOT(ISNUMBER($K119))),"Check adjustment number",IF(ABS(IF(ISNUMBER($K119),$K119,0))&gt;$H$3,"Check adjustment",IF(IFERROR(VLOOKUP($F119,Assumptions!$A$7:$D$106,1,FALSE),"")="","Check technician setup",IF(OR(NOT(ISNUMBER($M119)),NOT(ISNUMBER($N119)),NOT(ISNUMBER($O119))),"Check rate setup",IF(NOT(ISNUMBER(IFERROR(VLOOKUP($I119,Assumptions!$F$7:$G$9,2,FALSE),""))),"Check responsibility setup",IF(AND(ISNUMBER($S119),$S119&lt;0),"Check negative total",""))))))))))))))</f>
        <v/>
      </c>
    </row>
    <row r="120">
      <c r="A120" s="16" t="n"/>
      <c r="B120" s="17" t="n"/>
      <c r="C120" s="17" t="n"/>
      <c r="D120" s="17" t="n"/>
      <c r="E120" s="17" t="n"/>
      <c r="F120" s="17" t="n"/>
      <c r="G120" s="17" t="n"/>
      <c r="H120" s="18" t="n"/>
      <c r="I120" s="18" t="n"/>
      <c r="J120" s="19" t="n"/>
      <c r="K120" s="19" t="n"/>
      <c r="L120" s="22">
        <f>IF(COUNTA($A120:$K120)=0,"",IF(OR($A120="",$F120="",$H120="",$I120="",$J120=""),"",IF(NOT(ISNUMBER($J120)),"",IF($H120&lt;&gt;"Completed",0,IFERROR(IF(ISNUMBER(VLOOKUP($I120,Assumptions!$F$7:$G$9,2,FALSE)),$J120*VLOOKUP($I120,Assumptions!$F$7:$G$9,2,FALSE),""),"")))))</f>
        <v/>
      </c>
      <c r="M120" s="23">
        <f>IF($F120="","",IFERROR(VLOOKUP($F120,Assumptions!$A$7:$D$106,2,FALSE),""))</f>
        <v/>
      </c>
      <c r="N120" s="22">
        <f>IF($F120="","",IFERROR(VLOOKUP($F120,Assumptions!$A$7:$D$106,3,FALSE),""))</f>
        <v/>
      </c>
      <c r="O120" s="23">
        <f>IF($F120="","",IFERROR(VLOOKUP($F120,Assumptions!$A$7:$D$106,4,FALSE),""))</f>
        <v/>
      </c>
      <c r="P120" s="22">
        <f>IF(OR($L120="",$M120=""),"",IF(AND(ISNUMBER($L120),ISNUMBER($M120)),$L120*$M120,""))</f>
        <v/>
      </c>
      <c r="Q120" s="22">
        <f>IF(OR($L120="",$N120="",$A120="",$F120=""),"",IF(AND(ISNUMBER($L120),ISNUMBER($N120),ISNUMBER($A120)),MAX(0,SUMIFS($L$7:L120,$F$7:F120,$F120,$A$7:A120,"&gt;="&amp;DATE(YEAR($A120),MONTH($A120),1),$A$7:A120,"&lt;"&amp;DATE(YEAR($A120),MONTH($A120)+1,1))-$N120)-MAX(0,SUMIFS($L$7:L119,$F$7:F119,$F120,$A$7:A119,"&gt;="&amp;DATE(YEAR($A120),MONTH($A120),1),$A$7:A119,"&lt;"&amp;DATE(YEAR($A120),MONTH($A120)+1,1))-$N120),""))</f>
        <v/>
      </c>
      <c r="R120" s="22">
        <f>IF(OR($Q120="",$O120=""),"",IF(AND(ISNUMBER($Q120),ISNUMBER($O120)),$Q120*$O120,""))</f>
        <v/>
      </c>
      <c r="S120" s="22">
        <f>IF(OR($P120="",$R120=""),"",IF(AND(ISNUMBER($P120),ISNUMBER($R120)),$P120+$R120+IF(ISNUMBER($K120),$K120,0),""))</f>
        <v/>
      </c>
      <c r="T120" s="24">
        <f>IF(COUNTA($A120:$K120)=0,"",IF(OR($A120="",$B120="",$C120="",$D120="",$E120="",$F120="",$G120="",$H120="",$I120="",$J120=""),"Check missing required input",IF(NOT(ISNUMBER($A120)),"Check date",IF(OR(NOT(ISNUMBER($B$3)),NOT(ISNUMBER($D$3)),NOT(ISNUMBER($F$3)),NOT(ISNUMBER($H$3))),"Check worksheet limits",IF(OR($A120&lt;$B$3,$A120&gt;$D$3),"Check date",IF(NOT(ISNUMBER($J120)),"Check service amount",IF($J120&lt;0,"Check negative amount",IF($J120&gt;$F$3,"Check service amount",IF(AND($K120&lt;&gt;"",NOT(ISNUMBER($K120))),"Check adjustment number",IF(ABS(IF(ISNUMBER($K120),$K120,0))&gt;$H$3,"Check adjustment",IF(IFERROR(VLOOKUP($F120,Assumptions!$A$7:$D$106,1,FALSE),"")="","Check technician setup",IF(OR(NOT(ISNUMBER($M120)),NOT(ISNUMBER($N120)),NOT(ISNUMBER($O120))),"Check rate setup",IF(NOT(ISNUMBER(IFERROR(VLOOKUP($I120,Assumptions!$F$7:$G$9,2,FALSE),""))),"Check responsibility setup",IF(AND(ISNUMBER($S120),$S120&lt;0),"Check negative total",""))))))))))))))</f>
        <v/>
      </c>
    </row>
    <row r="121">
      <c r="A121" s="16" t="n"/>
      <c r="B121" s="17" t="n"/>
      <c r="C121" s="17" t="n"/>
      <c r="D121" s="17" t="n"/>
      <c r="E121" s="17" t="n"/>
      <c r="F121" s="17" t="n"/>
      <c r="G121" s="17" t="n"/>
      <c r="H121" s="18" t="n"/>
      <c r="I121" s="18" t="n"/>
      <c r="J121" s="19" t="n"/>
      <c r="K121" s="19" t="n"/>
      <c r="L121" s="20">
        <f>IF(COUNTA($A121:$K121)=0,"",IF(OR($A121="",$F121="",$H121="",$I121="",$J121=""),"",IF(NOT(ISNUMBER($J121)),"",IF($H121&lt;&gt;"Completed",0,IFERROR(IF(ISNUMBER(VLOOKUP($I121,Assumptions!$F$7:$G$9,2,FALSE)),$J121*VLOOKUP($I121,Assumptions!$F$7:$G$9,2,FALSE),""),"")))))</f>
        <v/>
      </c>
      <c r="M121" s="21">
        <f>IF($F121="","",IFERROR(VLOOKUP($F121,Assumptions!$A$7:$D$106,2,FALSE),""))</f>
        <v/>
      </c>
      <c r="N121" s="20">
        <f>IF($F121="","",IFERROR(VLOOKUP($F121,Assumptions!$A$7:$D$106,3,FALSE),""))</f>
        <v/>
      </c>
      <c r="O121" s="21">
        <f>IF($F121="","",IFERROR(VLOOKUP($F121,Assumptions!$A$7:$D$106,4,FALSE),""))</f>
        <v/>
      </c>
      <c r="P121" s="20">
        <f>IF(OR($L121="",$M121=""),"",IF(AND(ISNUMBER($L121),ISNUMBER($M121)),$L121*$M121,""))</f>
        <v/>
      </c>
      <c r="Q121" s="20">
        <f>IF(OR($L121="",$N121="",$A121="",$F121=""),"",IF(AND(ISNUMBER($L121),ISNUMBER($N121),ISNUMBER($A121)),MAX(0,SUMIFS($L$7:L121,$F$7:F121,$F121,$A$7:A121,"&gt;="&amp;DATE(YEAR($A121),MONTH($A121),1),$A$7:A121,"&lt;"&amp;DATE(YEAR($A121),MONTH($A121)+1,1))-$N121)-MAX(0,SUMIFS($L$7:L120,$F$7:F120,$F121,$A$7:A120,"&gt;="&amp;DATE(YEAR($A121),MONTH($A121),1),$A$7:A120,"&lt;"&amp;DATE(YEAR($A121),MONTH($A121)+1,1))-$N121),""))</f>
        <v/>
      </c>
      <c r="R121" s="20">
        <f>IF(OR($Q121="",$O121=""),"",IF(AND(ISNUMBER($Q121),ISNUMBER($O121)),$Q121*$O121,""))</f>
        <v/>
      </c>
      <c r="S121" s="20">
        <f>IF(OR($P121="",$R121=""),"",IF(AND(ISNUMBER($P121),ISNUMBER($R121)),$P121+$R121+IF(ISNUMBER($K121),$K121,0),""))</f>
        <v/>
      </c>
      <c r="T121" s="15">
        <f>IF(COUNTA($A121:$K121)=0,"",IF(OR($A121="",$B121="",$C121="",$D121="",$E121="",$F121="",$G121="",$H121="",$I121="",$J121=""),"Check missing required input",IF(NOT(ISNUMBER($A121)),"Check date",IF(OR(NOT(ISNUMBER($B$3)),NOT(ISNUMBER($D$3)),NOT(ISNUMBER($F$3)),NOT(ISNUMBER($H$3))),"Check worksheet limits",IF(OR($A121&lt;$B$3,$A121&gt;$D$3),"Check date",IF(NOT(ISNUMBER($J121)),"Check service amount",IF($J121&lt;0,"Check negative amount",IF($J121&gt;$F$3,"Check service amount",IF(AND($K121&lt;&gt;"",NOT(ISNUMBER($K121))),"Check adjustment number",IF(ABS(IF(ISNUMBER($K121),$K121,0))&gt;$H$3,"Check adjustment",IF(IFERROR(VLOOKUP($F121,Assumptions!$A$7:$D$106,1,FALSE),"")="","Check technician setup",IF(OR(NOT(ISNUMBER($M121)),NOT(ISNUMBER($N121)),NOT(ISNUMBER($O121))),"Check rate setup",IF(NOT(ISNUMBER(IFERROR(VLOOKUP($I121,Assumptions!$F$7:$G$9,2,FALSE),""))),"Check responsibility setup",IF(AND(ISNUMBER($S121),$S121&lt;0),"Check negative total",""))))))))))))))</f>
        <v/>
      </c>
    </row>
    <row r="122">
      <c r="A122" s="16" t="n"/>
      <c r="B122" s="17" t="n"/>
      <c r="C122" s="17" t="n"/>
      <c r="D122" s="17" t="n"/>
      <c r="E122" s="17" t="n"/>
      <c r="F122" s="17" t="n"/>
      <c r="G122" s="17" t="n"/>
      <c r="H122" s="18" t="n"/>
      <c r="I122" s="18" t="n"/>
      <c r="J122" s="19" t="n"/>
      <c r="K122" s="19" t="n"/>
      <c r="L122" s="22">
        <f>IF(COUNTA($A122:$K122)=0,"",IF(OR($A122="",$F122="",$H122="",$I122="",$J122=""),"",IF(NOT(ISNUMBER($J122)),"",IF($H122&lt;&gt;"Completed",0,IFERROR(IF(ISNUMBER(VLOOKUP($I122,Assumptions!$F$7:$G$9,2,FALSE)),$J122*VLOOKUP($I122,Assumptions!$F$7:$G$9,2,FALSE),""),"")))))</f>
        <v/>
      </c>
      <c r="M122" s="23">
        <f>IF($F122="","",IFERROR(VLOOKUP($F122,Assumptions!$A$7:$D$106,2,FALSE),""))</f>
        <v/>
      </c>
      <c r="N122" s="22">
        <f>IF($F122="","",IFERROR(VLOOKUP($F122,Assumptions!$A$7:$D$106,3,FALSE),""))</f>
        <v/>
      </c>
      <c r="O122" s="23">
        <f>IF($F122="","",IFERROR(VLOOKUP($F122,Assumptions!$A$7:$D$106,4,FALSE),""))</f>
        <v/>
      </c>
      <c r="P122" s="22">
        <f>IF(OR($L122="",$M122=""),"",IF(AND(ISNUMBER($L122),ISNUMBER($M122)),$L122*$M122,""))</f>
        <v/>
      </c>
      <c r="Q122" s="22">
        <f>IF(OR($L122="",$N122="",$A122="",$F122=""),"",IF(AND(ISNUMBER($L122),ISNUMBER($N122),ISNUMBER($A122)),MAX(0,SUMIFS($L$7:L122,$F$7:F122,$F122,$A$7:A122,"&gt;="&amp;DATE(YEAR($A122),MONTH($A122),1),$A$7:A122,"&lt;"&amp;DATE(YEAR($A122),MONTH($A122)+1,1))-$N122)-MAX(0,SUMIFS($L$7:L121,$F$7:F121,$F122,$A$7:A121,"&gt;="&amp;DATE(YEAR($A122),MONTH($A122),1),$A$7:A121,"&lt;"&amp;DATE(YEAR($A122),MONTH($A122)+1,1))-$N122),""))</f>
        <v/>
      </c>
      <c r="R122" s="22">
        <f>IF(OR($Q122="",$O122=""),"",IF(AND(ISNUMBER($Q122),ISNUMBER($O122)),$Q122*$O122,""))</f>
        <v/>
      </c>
      <c r="S122" s="22">
        <f>IF(OR($P122="",$R122=""),"",IF(AND(ISNUMBER($P122),ISNUMBER($R122)),$P122+$R122+IF(ISNUMBER($K122),$K122,0),""))</f>
        <v/>
      </c>
      <c r="T122" s="24">
        <f>IF(COUNTA($A122:$K122)=0,"",IF(OR($A122="",$B122="",$C122="",$D122="",$E122="",$F122="",$G122="",$H122="",$I122="",$J122=""),"Check missing required input",IF(NOT(ISNUMBER($A122)),"Check date",IF(OR(NOT(ISNUMBER($B$3)),NOT(ISNUMBER($D$3)),NOT(ISNUMBER($F$3)),NOT(ISNUMBER($H$3))),"Check worksheet limits",IF(OR($A122&lt;$B$3,$A122&gt;$D$3),"Check date",IF(NOT(ISNUMBER($J122)),"Check service amount",IF($J122&lt;0,"Check negative amount",IF($J122&gt;$F$3,"Check service amount",IF(AND($K122&lt;&gt;"",NOT(ISNUMBER($K122))),"Check adjustment number",IF(ABS(IF(ISNUMBER($K122),$K122,0))&gt;$H$3,"Check adjustment",IF(IFERROR(VLOOKUP($F122,Assumptions!$A$7:$D$106,1,FALSE),"")="","Check technician setup",IF(OR(NOT(ISNUMBER($M122)),NOT(ISNUMBER($N122)),NOT(ISNUMBER($O122))),"Check rate setup",IF(NOT(ISNUMBER(IFERROR(VLOOKUP($I122,Assumptions!$F$7:$G$9,2,FALSE),""))),"Check responsibility setup",IF(AND(ISNUMBER($S122),$S122&lt;0),"Check negative total",""))))))))))))))</f>
        <v/>
      </c>
    </row>
    <row r="123">
      <c r="A123" s="16" t="n"/>
      <c r="B123" s="17" t="n"/>
      <c r="C123" s="17" t="n"/>
      <c r="D123" s="17" t="n"/>
      <c r="E123" s="17" t="n"/>
      <c r="F123" s="17" t="n"/>
      <c r="G123" s="17" t="n"/>
      <c r="H123" s="18" t="n"/>
      <c r="I123" s="18" t="n"/>
      <c r="J123" s="19" t="n"/>
      <c r="K123" s="19" t="n"/>
      <c r="L123" s="20">
        <f>IF(COUNTA($A123:$K123)=0,"",IF(OR($A123="",$F123="",$H123="",$I123="",$J123=""),"",IF(NOT(ISNUMBER($J123)),"",IF($H123&lt;&gt;"Completed",0,IFERROR(IF(ISNUMBER(VLOOKUP($I123,Assumptions!$F$7:$G$9,2,FALSE)),$J123*VLOOKUP($I123,Assumptions!$F$7:$G$9,2,FALSE),""),"")))))</f>
        <v/>
      </c>
      <c r="M123" s="21">
        <f>IF($F123="","",IFERROR(VLOOKUP($F123,Assumptions!$A$7:$D$106,2,FALSE),""))</f>
        <v/>
      </c>
      <c r="N123" s="20">
        <f>IF($F123="","",IFERROR(VLOOKUP($F123,Assumptions!$A$7:$D$106,3,FALSE),""))</f>
        <v/>
      </c>
      <c r="O123" s="21">
        <f>IF($F123="","",IFERROR(VLOOKUP($F123,Assumptions!$A$7:$D$106,4,FALSE),""))</f>
        <v/>
      </c>
      <c r="P123" s="20">
        <f>IF(OR($L123="",$M123=""),"",IF(AND(ISNUMBER($L123),ISNUMBER($M123)),$L123*$M123,""))</f>
        <v/>
      </c>
      <c r="Q123" s="20">
        <f>IF(OR($L123="",$N123="",$A123="",$F123=""),"",IF(AND(ISNUMBER($L123),ISNUMBER($N123),ISNUMBER($A123)),MAX(0,SUMIFS($L$7:L123,$F$7:F123,$F123,$A$7:A123,"&gt;="&amp;DATE(YEAR($A123),MONTH($A123),1),$A$7:A123,"&lt;"&amp;DATE(YEAR($A123),MONTH($A123)+1,1))-$N123)-MAX(0,SUMIFS($L$7:L122,$F$7:F122,$F123,$A$7:A122,"&gt;="&amp;DATE(YEAR($A123),MONTH($A123),1),$A$7:A122,"&lt;"&amp;DATE(YEAR($A123),MONTH($A123)+1,1))-$N123),""))</f>
        <v/>
      </c>
      <c r="R123" s="20">
        <f>IF(OR($Q123="",$O123=""),"",IF(AND(ISNUMBER($Q123),ISNUMBER($O123)),$Q123*$O123,""))</f>
        <v/>
      </c>
      <c r="S123" s="20">
        <f>IF(OR($P123="",$R123=""),"",IF(AND(ISNUMBER($P123),ISNUMBER($R123)),$P123+$R123+IF(ISNUMBER($K123),$K123,0),""))</f>
        <v/>
      </c>
      <c r="T123" s="15">
        <f>IF(COUNTA($A123:$K123)=0,"",IF(OR($A123="",$B123="",$C123="",$D123="",$E123="",$F123="",$G123="",$H123="",$I123="",$J123=""),"Check missing required input",IF(NOT(ISNUMBER($A123)),"Check date",IF(OR(NOT(ISNUMBER($B$3)),NOT(ISNUMBER($D$3)),NOT(ISNUMBER($F$3)),NOT(ISNUMBER($H$3))),"Check worksheet limits",IF(OR($A123&lt;$B$3,$A123&gt;$D$3),"Check date",IF(NOT(ISNUMBER($J123)),"Check service amount",IF($J123&lt;0,"Check negative amount",IF($J123&gt;$F$3,"Check service amount",IF(AND($K123&lt;&gt;"",NOT(ISNUMBER($K123))),"Check adjustment number",IF(ABS(IF(ISNUMBER($K123),$K123,0))&gt;$H$3,"Check adjustment",IF(IFERROR(VLOOKUP($F123,Assumptions!$A$7:$D$106,1,FALSE),"")="","Check technician setup",IF(OR(NOT(ISNUMBER($M123)),NOT(ISNUMBER($N123)),NOT(ISNUMBER($O123))),"Check rate setup",IF(NOT(ISNUMBER(IFERROR(VLOOKUP($I123,Assumptions!$F$7:$G$9,2,FALSE),""))),"Check responsibility setup",IF(AND(ISNUMBER($S123),$S123&lt;0),"Check negative total",""))))))))))))))</f>
        <v/>
      </c>
    </row>
    <row r="124">
      <c r="A124" s="16" t="n"/>
      <c r="B124" s="17" t="n"/>
      <c r="C124" s="17" t="n"/>
      <c r="D124" s="17" t="n"/>
      <c r="E124" s="17" t="n"/>
      <c r="F124" s="17" t="n"/>
      <c r="G124" s="17" t="n"/>
      <c r="H124" s="18" t="n"/>
      <c r="I124" s="18" t="n"/>
      <c r="J124" s="19" t="n"/>
      <c r="K124" s="19" t="n"/>
      <c r="L124" s="22">
        <f>IF(COUNTA($A124:$K124)=0,"",IF(OR($A124="",$F124="",$H124="",$I124="",$J124=""),"",IF(NOT(ISNUMBER($J124)),"",IF($H124&lt;&gt;"Completed",0,IFERROR(IF(ISNUMBER(VLOOKUP($I124,Assumptions!$F$7:$G$9,2,FALSE)),$J124*VLOOKUP($I124,Assumptions!$F$7:$G$9,2,FALSE),""),"")))))</f>
        <v/>
      </c>
      <c r="M124" s="23">
        <f>IF($F124="","",IFERROR(VLOOKUP($F124,Assumptions!$A$7:$D$106,2,FALSE),""))</f>
        <v/>
      </c>
      <c r="N124" s="22">
        <f>IF($F124="","",IFERROR(VLOOKUP($F124,Assumptions!$A$7:$D$106,3,FALSE),""))</f>
        <v/>
      </c>
      <c r="O124" s="23">
        <f>IF($F124="","",IFERROR(VLOOKUP($F124,Assumptions!$A$7:$D$106,4,FALSE),""))</f>
        <v/>
      </c>
      <c r="P124" s="22">
        <f>IF(OR($L124="",$M124=""),"",IF(AND(ISNUMBER($L124),ISNUMBER($M124)),$L124*$M124,""))</f>
        <v/>
      </c>
      <c r="Q124" s="22">
        <f>IF(OR($L124="",$N124="",$A124="",$F124=""),"",IF(AND(ISNUMBER($L124),ISNUMBER($N124),ISNUMBER($A124)),MAX(0,SUMIFS($L$7:L124,$F$7:F124,$F124,$A$7:A124,"&gt;="&amp;DATE(YEAR($A124),MONTH($A124),1),$A$7:A124,"&lt;"&amp;DATE(YEAR($A124),MONTH($A124)+1,1))-$N124)-MAX(0,SUMIFS($L$7:L123,$F$7:F123,$F124,$A$7:A123,"&gt;="&amp;DATE(YEAR($A124),MONTH($A124),1),$A$7:A123,"&lt;"&amp;DATE(YEAR($A124),MONTH($A124)+1,1))-$N124),""))</f>
        <v/>
      </c>
      <c r="R124" s="22">
        <f>IF(OR($Q124="",$O124=""),"",IF(AND(ISNUMBER($Q124),ISNUMBER($O124)),$Q124*$O124,""))</f>
        <v/>
      </c>
      <c r="S124" s="22">
        <f>IF(OR($P124="",$R124=""),"",IF(AND(ISNUMBER($P124),ISNUMBER($R124)),$P124+$R124+IF(ISNUMBER($K124),$K124,0),""))</f>
        <v/>
      </c>
      <c r="T124" s="24">
        <f>IF(COUNTA($A124:$K124)=0,"",IF(OR($A124="",$B124="",$C124="",$D124="",$E124="",$F124="",$G124="",$H124="",$I124="",$J124=""),"Check missing required input",IF(NOT(ISNUMBER($A124)),"Check date",IF(OR(NOT(ISNUMBER($B$3)),NOT(ISNUMBER($D$3)),NOT(ISNUMBER($F$3)),NOT(ISNUMBER($H$3))),"Check worksheet limits",IF(OR($A124&lt;$B$3,$A124&gt;$D$3),"Check date",IF(NOT(ISNUMBER($J124)),"Check service amount",IF($J124&lt;0,"Check negative amount",IF($J124&gt;$F$3,"Check service amount",IF(AND($K124&lt;&gt;"",NOT(ISNUMBER($K124))),"Check adjustment number",IF(ABS(IF(ISNUMBER($K124),$K124,0))&gt;$H$3,"Check adjustment",IF(IFERROR(VLOOKUP($F124,Assumptions!$A$7:$D$106,1,FALSE),"")="","Check technician setup",IF(OR(NOT(ISNUMBER($M124)),NOT(ISNUMBER($N124)),NOT(ISNUMBER($O124))),"Check rate setup",IF(NOT(ISNUMBER(IFERROR(VLOOKUP($I124,Assumptions!$F$7:$G$9,2,FALSE),""))),"Check responsibility setup",IF(AND(ISNUMBER($S124),$S124&lt;0),"Check negative total",""))))))))))))))</f>
        <v/>
      </c>
    </row>
    <row r="125">
      <c r="A125" s="16" t="n"/>
      <c r="B125" s="17" t="n"/>
      <c r="C125" s="17" t="n"/>
      <c r="D125" s="17" t="n"/>
      <c r="E125" s="17" t="n"/>
      <c r="F125" s="17" t="n"/>
      <c r="G125" s="17" t="n"/>
      <c r="H125" s="18" t="n"/>
      <c r="I125" s="18" t="n"/>
      <c r="J125" s="19" t="n"/>
      <c r="K125" s="19" t="n"/>
      <c r="L125" s="20">
        <f>IF(COUNTA($A125:$K125)=0,"",IF(OR($A125="",$F125="",$H125="",$I125="",$J125=""),"",IF(NOT(ISNUMBER($J125)),"",IF($H125&lt;&gt;"Completed",0,IFERROR(IF(ISNUMBER(VLOOKUP($I125,Assumptions!$F$7:$G$9,2,FALSE)),$J125*VLOOKUP($I125,Assumptions!$F$7:$G$9,2,FALSE),""),"")))))</f>
        <v/>
      </c>
      <c r="M125" s="21">
        <f>IF($F125="","",IFERROR(VLOOKUP($F125,Assumptions!$A$7:$D$106,2,FALSE),""))</f>
        <v/>
      </c>
      <c r="N125" s="20">
        <f>IF($F125="","",IFERROR(VLOOKUP($F125,Assumptions!$A$7:$D$106,3,FALSE),""))</f>
        <v/>
      </c>
      <c r="O125" s="21">
        <f>IF($F125="","",IFERROR(VLOOKUP($F125,Assumptions!$A$7:$D$106,4,FALSE),""))</f>
        <v/>
      </c>
      <c r="P125" s="20">
        <f>IF(OR($L125="",$M125=""),"",IF(AND(ISNUMBER($L125),ISNUMBER($M125)),$L125*$M125,""))</f>
        <v/>
      </c>
      <c r="Q125" s="20">
        <f>IF(OR($L125="",$N125="",$A125="",$F125=""),"",IF(AND(ISNUMBER($L125),ISNUMBER($N125),ISNUMBER($A125)),MAX(0,SUMIFS($L$7:L125,$F$7:F125,$F125,$A$7:A125,"&gt;="&amp;DATE(YEAR($A125),MONTH($A125),1),$A$7:A125,"&lt;"&amp;DATE(YEAR($A125),MONTH($A125)+1,1))-$N125)-MAX(0,SUMIFS($L$7:L124,$F$7:F124,$F125,$A$7:A124,"&gt;="&amp;DATE(YEAR($A125),MONTH($A125),1),$A$7:A124,"&lt;"&amp;DATE(YEAR($A125),MONTH($A125)+1,1))-$N125),""))</f>
        <v/>
      </c>
      <c r="R125" s="20">
        <f>IF(OR($Q125="",$O125=""),"",IF(AND(ISNUMBER($Q125),ISNUMBER($O125)),$Q125*$O125,""))</f>
        <v/>
      </c>
      <c r="S125" s="20">
        <f>IF(OR($P125="",$R125=""),"",IF(AND(ISNUMBER($P125),ISNUMBER($R125)),$P125+$R125+IF(ISNUMBER($K125),$K125,0),""))</f>
        <v/>
      </c>
      <c r="T125" s="15">
        <f>IF(COUNTA($A125:$K125)=0,"",IF(OR($A125="",$B125="",$C125="",$D125="",$E125="",$F125="",$G125="",$H125="",$I125="",$J125=""),"Check missing required input",IF(NOT(ISNUMBER($A125)),"Check date",IF(OR(NOT(ISNUMBER($B$3)),NOT(ISNUMBER($D$3)),NOT(ISNUMBER($F$3)),NOT(ISNUMBER($H$3))),"Check worksheet limits",IF(OR($A125&lt;$B$3,$A125&gt;$D$3),"Check date",IF(NOT(ISNUMBER($J125)),"Check service amount",IF($J125&lt;0,"Check negative amount",IF($J125&gt;$F$3,"Check service amount",IF(AND($K125&lt;&gt;"",NOT(ISNUMBER($K125))),"Check adjustment number",IF(ABS(IF(ISNUMBER($K125),$K125,0))&gt;$H$3,"Check adjustment",IF(IFERROR(VLOOKUP($F125,Assumptions!$A$7:$D$106,1,FALSE),"")="","Check technician setup",IF(OR(NOT(ISNUMBER($M125)),NOT(ISNUMBER($N125)),NOT(ISNUMBER($O125))),"Check rate setup",IF(NOT(ISNUMBER(IFERROR(VLOOKUP($I125,Assumptions!$F$7:$G$9,2,FALSE),""))),"Check responsibility setup",IF(AND(ISNUMBER($S125),$S125&lt;0),"Check negative total",""))))))))))))))</f>
        <v/>
      </c>
    </row>
    <row r="126">
      <c r="A126" s="16" t="n"/>
      <c r="B126" s="17" t="n"/>
      <c r="C126" s="17" t="n"/>
      <c r="D126" s="17" t="n"/>
      <c r="E126" s="17" t="n"/>
      <c r="F126" s="17" t="n"/>
      <c r="G126" s="17" t="n"/>
      <c r="H126" s="18" t="n"/>
      <c r="I126" s="18" t="n"/>
      <c r="J126" s="19" t="n"/>
      <c r="K126" s="19" t="n"/>
      <c r="L126" s="22">
        <f>IF(COUNTA($A126:$K126)=0,"",IF(OR($A126="",$F126="",$H126="",$I126="",$J126=""),"",IF(NOT(ISNUMBER($J126)),"",IF($H126&lt;&gt;"Completed",0,IFERROR(IF(ISNUMBER(VLOOKUP($I126,Assumptions!$F$7:$G$9,2,FALSE)),$J126*VLOOKUP($I126,Assumptions!$F$7:$G$9,2,FALSE),""),"")))))</f>
        <v/>
      </c>
      <c r="M126" s="23">
        <f>IF($F126="","",IFERROR(VLOOKUP($F126,Assumptions!$A$7:$D$106,2,FALSE),""))</f>
        <v/>
      </c>
      <c r="N126" s="22">
        <f>IF($F126="","",IFERROR(VLOOKUP($F126,Assumptions!$A$7:$D$106,3,FALSE),""))</f>
        <v/>
      </c>
      <c r="O126" s="23">
        <f>IF($F126="","",IFERROR(VLOOKUP($F126,Assumptions!$A$7:$D$106,4,FALSE),""))</f>
        <v/>
      </c>
      <c r="P126" s="22">
        <f>IF(OR($L126="",$M126=""),"",IF(AND(ISNUMBER($L126),ISNUMBER($M126)),$L126*$M126,""))</f>
        <v/>
      </c>
      <c r="Q126" s="22">
        <f>IF(OR($L126="",$N126="",$A126="",$F126=""),"",IF(AND(ISNUMBER($L126),ISNUMBER($N126),ISNUMBER($A126)),MAX(0,SUMIFS($L$7:L126,$F$7:F126,$F126,$A$7:A126,"&gt;="&amp;DATE(YEAR($A126),MONTH($A126),1),$A$7:A126,"&lt;"&amp;DATE(YEAR($A126),MONTH($A126)+1,1))-$N126)-MAX(0,SUMIFS($L$7:L125,$F$7:F125,$F126,$A$7:A125,"&gt;="&amp;DATE(YEAR($A126),MONTH($A126),1),$A$7:A125,"&lt;"&amp;DATE(YEAR($A126),MONTH($A126)+1,1))-$N126),""))</f>
        <v/>
      </c>
      <c r="R126" s="22">
        <f>IF(OR($Q126="",$O126=""),"",IF(AND(ISNUMBER($Q126),ISNUMBER($O126)),$Q126*$O126,""))</f>
        <v/>
      </c>
      <c r="S126" s="22">
        <f>IF(OR($P126="",$R126=""),"",IF(AND(ISNUMBER($P126),ISNUMBER($R126)),$P126+$R126+IF(ISNUMBER($K126),$K126,0),""))</f>
        <v/>
      </c>
      <c r="T126" s="24">
        <f>IF(COUNTA($A126:$K126)=0,"",IF(OR($A126="",$B126="",$C126="",$D126="",$E126="",$F126="",$G126="",$H126="",$I126="",$J126=""),"Check missing required input",IF(NOT(ISNUMBER($A126)),"Check date",IF(OR(NOT(ISNUMBER($B$3)),NOT(ISNUMBER($D$3)),NOT(ISNUMBER($F$3)),NOT(ISNUMBER($H$3))),"Check worksheet limits",IF(OR($A126&lt;$B$3,$A126&gt;$D$3),"Check date",IF(NOT(ISNUMBER($J126)),"Check service amount",IF($J126&lt;0,"Check negative amount",IF($J126&gt;$F$3,"Check service amount",IF(AND($K126&lt;&gt;"",NOT(ISNUMBER($K126))),"Check adjustment number",IF(ABS(IF(ISNUMBER($K126),$K126,0))&gt;$H$3,"Check adjustment",IF(IFERROR(VLOOKUP($F126,Assumptions!$A$7:$D$106,1,FALSE),"")="","Check technician setup",IF(OR(NOT(ISNUMBER($M126)),NOT(ISNUMBER($N126)),NOT(ISNUMBER($O126))),"Check rate setup",IF(NOT(ISNUMBER(IFERROR(VLOOKUP($I126,Assumptions!$F$7:$G$9,2,FALSE),""))),"Check responsibility setup",IF(AND(ISNUMBER($S126),$S126&lt;0),"Check negative total",""))))))))))))))</f>
        <v/>
      </c>
    </row>
  </sheetData>
  <autoFilter ref="A6:T126"/>
  <mergeCells count="1">
    <mergeCell ref="A1:T1"/>
  </mergeCells>
  <conditionalFormatting sqref="T7:T126">
    <cfRule type="expression" priority="1" dxfId="0">
      <formula>$T7&lt;&gt;""</formula>
    </cfRule>
  </conditionalFormatting>
  <conditionalFormatting sqref="S7:S126">
    <cfRule type="expression" priority="2" dxfId="0">
      <formula>$S7&lt;0</formula>
    </cfRule>
    <cfRule type="expression" priority="3" dxfId="1">
      <formula>$S7&gt;0</formula>
    </cfRule>
  </conditionalFormatting>
  <conditionalFormatting sqref="L7:L126">
    <cfRule type="expression" priority="4" dxfId="1">
      <formula>$L7&gt;0</formula>
    </cfRule>
  </conditionalFormatting>
  <dataValidations count="7">
    <dataValidation sqref="B3 D3" showDropDown="0" showInputMessage="0" showErrorMessage="0" allowBlank="0" errorTitle="Enter a valid date" error="Use a date within the displayed planning period." type="date" operator="between">
      <formula1>DATE(2021,1,1)</formula1>
      <formula2>DATE(2031,12,31)</formula2>
    </dataValidation>
    <dataValidation sqref="F3 H3" showDropDown="0" showInputMessage="0" showErrorMessage="0" allowBlank="0" errorTitle="Enter a positive limit" error="The worksheet limit must be greater than zero." type="decimal" operator="greaterThan">
      <formula1>0</formula1>
    </dataValidation>
    <dataValidation sqref="A7:A126" showDropDown="0" showInputMessage="0" showErrorMessage="0" allowBlank="0" errorTitle="Check service date" error="Enter a service date between the editable earliest and latest dates." promptTitle="Service date" prompt="Use MM/DD/YYYY within the displayed date limits." type="date" operator="between">
      <formula1>$B$3</formula1>
      <formula2>$D$3</formula2>
    </dataValidation>
    <dataValidation sqref="H7:H126" showDropDown="0" showInputMessage="0" showErrorMessage="0" allowBlank="0" errorTitle="Choose a listed status" error="Select Completed, Pending, or Cancelled." type="list">
      <formula1>"Completed,Pending,Cancelled"</formula1>
    </dataValidation>
    <dataValidation sqref="I7:I126" showDropDown="0" showInputMessage="0" showErrorMessage="0" allowBlank="0" errorTitle="Choose a responsibility" error="Select Primary, Assist, or Office / Other." type="list">
      <formula1>"Primary,Assist,Office / Other"</formula1>
    </dataValidation>
    <dataValidation sqref="J7:J126" showDropDown="0" showInputMessage="0" showErrorMessage="0" allowBlank="0" errorTitle="Check service amount" error="Enter a nonnegative amount no greater than the editable maximum." type="decimal" operator="between">
      <formula1>0</formula1>
      <formula2>$F$3</formula2>
    </dataValidation>
    <dataValidation sqref="K7:K126" showDropDown="0" showInputMessage="0" showErrorMessage="0" allowBlank="0" errorTitle="Review adjustment" error="This adjustment exceeds the editable review limit. Confirm before continuing." type="decimal" errorStyle="warning" operator="between">
      <formula1>=-$H$3</formula1>
      <formula2>$H$3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G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0" customWidth="1" min="3" max="3"/>
    <col width="15" customWidth="1" min="4" max="4"/>
    <col width="28" customWidth="1" min="5" max="5"/>
    <col width="20" customWidth="1" min="6" max="6"/>
    <col width="16" customWidth="1" min="7" max="7"/>
  </cols>
  <sheetData>
    <row r="1" ht="28" customHeight="1">
      <c r="A1" s="1" t="inlineStr">
        <is>
          <t>Commission Assumptions</t>
        </is>
      </c>
    </row>
    <row r="2"/>
    <row r="3">
      <c r="A3" s="2" t="inlineStr">
        <is>
          <t>Calculation Method</t>
        </is>
      </c>
      <c r="B3" s="15" t="inlineStr">
        <is>
          <t>Base rate on eligible production, plus an incremental monthly threshold bonus and direct commission adjustments.</t>
        </is>
      </c>
      <c r="F3" s="2" t="inlineStr">
        <is>
          <t>Technician Slots</t>
        </is>
      </c>
      <c r="G3" s="4" t="n">
        <v>100</v>
      </c>
    </row>
    <row r="4" ht="34" customHeight="1">
      <c r="A4" s="2" t="inlineStr">
        <is>
          <t>Planning Note</t>
        </is>
      </c>
      <c r="B4" s="15" t="inlineStr">
        <is>
          <t>Rates, thresholds, bonus rates, and responsibility shares are editable planning inputs and should be reviewed by the owner or manager.</t>
        </is>
      </c>
    </row>
    <row r="5"/>
    <row r="6" ht="32" customHeight="1">
      <c r="A6" s="7" t="inlineStr">
        <is>
          <t>Technician</t>
        </is>
      </c>
      <c r="B6" s="7" t="inlineStr">
        <is>
          <t>Base Commission Rate</t>
        </is>
      </c>
      <c r="C6" s="7" t="inlineStr">
        <is>
          <t>Monthly Threshold</t>
        </is>
      </c>
      <c r="D6" s="7" t="inlineStr">
        <is>
          <t>Bonus Rate</t>
        </is>
      </c>
      <c r="E6" s="7" t="inlineStr">
        <is>
          <t>Setup Check</t>
        </is>
      </c>
      <c r="F6" s="25" t="inlineStr">
        <is>
          <t>Responsibility</t>
        </is>
      </c>
      <c r="G6" s="25" t="inlineStr">
        <is>
          <t>Eligible Share</t>
        </is>
      </c>
    </row>
    <row r="7">
      <c r="A7" s="17" t="inlineStr">
        <is>
          <t>Avery Example (Fictional)</t>
        </is>
      </c>
      <c r="B7" s="26" t="n">
        <v>0.1</v>
      </c>
      <c r="C7" s="27" t="n">
        <v>1000</v>
      </c>
      <c r="D7" s="26" t="n">
        <v>0.03</v>
      </c>
      <c r="E7" s="15">
        <f>IF(COUNTA($A7:$D7)=0,"",IF($A7="","Enter technician name",IF(OR($B7="",$C7="",$D7=""),"Check rate setup",IF(OR(NOT(ISNUMBER($B7)),NOT(ISNUMBER($C7)),NOT(ISNUMBER($D7))),"Check rate setup",IF(OR($B7&lt;0,$B7&gt;1,$C7&lt;0,$D7&lt;0,$D7&gt;1),"Check rate setup",IF(COUNTIF($A$7:$A$106,$A7)&gt;1,"Check duplicate technician",""))))))</f>
        <v/>
      </c>
      <c r="F7" s="10" t="inlineStr">
        <is>
          <t>Primary</t>
        </is>
      </c>
      <c r="G7" s="26" t="n">
        <v>1</v>
      </c>
    </row>
    <row r="8">
      <c r="A8" s="17" t="inlineStr">
        <is>
          <t>Jordan Sample (Fictional)</t>
        </is>
      </c>
      <c r="B8" s="26" t="n">
        <v>0.12</v>
      </c>
      <c r="C8" s="27" t="n">
        <v>900</v>
      </c>
      <c r="D8" s="26" t="n">
        <v>0.025</v>
      </c>
      <c r="E8" s="24">
        <f>IF(COUNTA($A8:$D8)=0,"",IF($A8="","Enter technician name",IF(OR($B8="",$C8="",$D8=""),"Check rate setup",IF(OR(NOT(ISNUMBER($B8)),NOT(ISNUMBER($C8)),NOT(ISNUMBER($D8))),"Check rate setup",IF(OR($B8&lt;0,$B8&gt;1,$C8&lt;0,$D8&lt;0,$D8&gt;1),"Check rate setup",IF(COUNTIF($A$7:$A$106,$A8)&gt;1,"Check duplicate technician",""))))))</f>
        <v/>
      </c>
      <c r="F8" s="8" t="inlineStr">
        <is>
          <t>Assist</t>
        </is>
      </c>
      <c r="G8" s="26" t="n">
        <v>0.5</v>
      </c>
    </row>
    <row r="9">
      <c r="A9" s="17" t="inlineStr">
        <is>
          <t>Morgan Demo (Fictional)</t>
        </is>
      </c>
      <c r="B9" s="26" t="n">
        <v>0.09</v>
      </c>
      <c r="C9" s="27" t="n">
        <v>1200</v>
      </c>
      <c r="D9" s="26" t="n">
        <v>0.04</v>
      </c>
      <c r="E9" s="15">
        <f>IF(COUNTA($A9:$D9)=0,"",IF($A9="","Enter technician name",IF(OR($B9="",$C9="",$D9=""),"Check rate setup",IF(OR(NOT(ISNUMBER($B9)),NOT(ISNUMBER($C9)),NOT(ISNUMBER($D9))),"Check rate setup",IF(OR($B9&lt;0,$B9&gt;1,$C9&lt;0,$D9&lt;0,$D9&gt;1),"Check rate setup",IF(COUNTIF($A$7:$A$106,$A9)&gt;1,"Check duplicate technician",""))))))</f>
        <v/>
      </c>
      <c r="F9" s="10" t="inlineStr">
        <is>
          <t>Office / Other</t>
        </is>
      </c>
      <c r="G9" s="26" t="n">
        <v>0</v>
      </c>
    </row>
    <row r="10">
      <c r="A10" s="17" t="n"/>
      <c r="B10" s="26" t="n"/>
      <c r="C10" s="27" t="n"/>
      <c r="D10" s="26" t="n"/>
      <c r="E10" s="24">
        <f>IF(COUNTA($A10:$D10)=0,"",IF($A10="","Enter technician name",IF(OR($B10="",$C10="",$D10=""),"Check rate setup",IF(OR(NOT(ISNUMBER($B10)),NOT(ISNUMBER($C10)),NOT(ISNUMBER($D10))),"Check rate setup",IF(OR($B10&lt;0,$B10&gt;1,$C10&lt;0,$D10&lt;0,$D10&gt;1),"Check rate setup",IF(COUNTIF($A$7:$A$106,$A10)&gt;1,"Check duplicate technician",""))))))</f>
        <v/>
      </c>
    </row>
    <row r="11">
      <c r="A11" s="17" t="n"/>
      <c r="B11" s="26" t="n"/>
      <c r="C11" s="27" t="n"/>
      <c r="D11" s="26" t="n"/>
      <c r="E11" s="15">
        <f>IF(COUNTA($A11:$D11)=0,"",IF($A11="","Enter technician name",IF(OR($B11="",$C11="",$D11=""),"Check rate setup",IF(OR(NOT(ISNUMBER($B11)),NOT(ISNUMBER($C11)),NOT(ISNUMBER($D11))),"Check rate setup",IF(OR($B11&lt;0,$B11&gt;1,$C11&lt;0,$D11&lt;0,$D11&gt;1),"Check rate setup",IF(COUNTIF($A$7:$A$106,$A11)&gt;1,"Check duplicate technician",""))))))</f>
        <v/>
      </c>
    </row>
    <row r="12">
      <c r="A12" s="17" t="n"/>
      <c r="B12" s="26" t="n"/>
      <c r="C12" s="27" t="n"/>
      <c r="D12" s="26" t="n"/>
      <c r="E12" s="24">
        <f>IF(COUNTA($A12:$D12)=0,"",IF($A12="","Enter technician name",IF(OR($B12="",$C12="",$D12=""),"Check rate setup",IF(OR(NOT(ISNUMBER($B12)),NOT(ISNUMBER($C12)),NOT(ISNUMBER($D12))),"Check rate setup",IF(OR($B12&lt;0,$B12&gt;1,$C12&lt;0,$D12&lt;0,$D12&gt;1),"Check rate setup",IF(COUNTIF($A$7:$A$106,$A12)&gt;1,"Check duplicate technician",""))))))</f>
        <v/>
      </c>
    </row>
    <row r="13">
      <c r="A13" s="17" t="n"/>
      <c r="B13" s="26" t="n"/>
      <c r="C13" s="27" t="n"/>
      <c r="D13" s="26" t="n"/>
      <c r="E13" s="15">
        <f>IF(COUNTA($A13:$D13)=0,"",IF($A13="","Enter technician name",IF(OR($B13="",$C13="",$D13=""),"Check rate setup",IF(OR(NOT(ISNUMBER($B13)),NOT(ISNUMBER($C13)),NOT(ISNUMBER($D13))),"Check rate setup",IF(OR($B13&lt;0,$B13&gt;1,$C13&lt;0,$D13&lt;0,$D13&gt;1),"Check rate setup",IF(COUNTIF($A$7:$A$106,$A13)&gt;1,"Check duplicate technician",""))))))</f>
        <v/>
      </c>
    </row>
    <row r="14">
      <c r="A14" s="17" t="n"/>
      <c r="B14" s="26" t="n"/>
      <c r="C14" s="27" t="n"/>
      <c r="D14" s="26" t="n"/>
      <c r="E14" s="24">
        <f>IF(COUNTA($A14:$D14)=0,"",IF($A14="","Enter technician name",IF(OR($B14="",$C14="",$D14=""),"Check rate setup",IF(OR(NOT(ISNUMBER($B14)),NOT(ISNUMBER($C14)),NOT(ISNUMBER($D14))),"Check rate setup",IF(OR($B14&lt;0,$B14&gt;1,$C14&lt;0,$D14&lt;0,$D14&gt;1),"Check rate setup",IF(COUNTIF($A$7:$A$106,$A14)&gt;1,"Check duplicate technician",""))))))</f>
        <v/>
      </c>
    </row>
    <row r="15">
      <c r="A15" s="17" t="n"/>
      <c r="B15" s="26" t="n"/>
      <c r="C15" s="27" t="n"/>
      <c r="D15" s="26" t="n"/>
      <c r="E15" s="15">
        <f>IF(COUNTA($A15:$D15)=0,"",IF($A15="","Enter technician name",IF(OR($B15="",$C15="",$D15=""),"Check rate setup",IF(OR(NOT(ISNUMBER($B15)),NOT(ISNUMBER($C15)),NOT(ISNUMBER($D15))),"Check rate setup",IF(OR($B15&lt;0,$B15&gt;1,$C15&lt;0,$D15&lt;0,$D15&gt;1),"Check rate setup",IF(COUNTIF($A$7:$A$106,$A15)&gt;1,"Check duplicate technician",""))))))</f>
        <v/>
      </c>
    </row>
    <row r="16">
      <c r="A16" s="17" t="n"/>
      <c r="B16" s="26" t="n"/>
      <c r="C16" s="27" t="n"/>
      <c r="D16" s="26" t="n"/>
      <c r="E16" s="24">
        <f>IF(COUNTA($A16:$D16)=0,"",IF($A16="","Enter technician name",IF(OR($B16="",$C16="",$D16=""),"Check rate setup",IF(OR(NOT(ISNUMBER($B16)),NOT(ISNUMBER($C16)),NOT(ISNUMBER($D16))),"Check rate setup",IF(OR($B16&lt;0,$B16&gt;1,$C16&lt;0,$D16&lt;0,$D16&gt;1),"Check rate setup",IF(COUNTIF($A$7:$A$106,$A16)&gt;1,"Check duplicate technician",""))))))</f>
        <v/>
      </c>
    </row>
    <row r="17">
      <c r="A17" s="17" t="n"/>
      <c r="B17" s="26" t="n"/>
      <c r="C17" s="27" t="n"/>
      <c r="D17" s="26" t="n"/>
      <c r="E17" s="15">
        <f>IF(COUNTA($A17:$D17)=0,"",IF($A17="","Enter technician name",IF(OR($B17="",$C17="",$D17=""),"Check rate setup",IF(OR(NOT(ISNUMBER($B17)),NOT(ISNUMBER($C17)),NOT(ISNUMBER($D17))),"Check rate setup",IF(OR($B17&lt;0,$B17&gt;1,$C17&lt;0,$D17&lt;0,$D17&gt;1),"Check rate setup",IF(COUNTIF($A$7:$A$106,$A17)&gt;1,"Check duplicate technician",""))))))</f>
        <v/>
      </c>
    </row>
    <row r="18">
      <c r="A18" s="17" t="n"/>
      <c r="B18" s="26" t="n"/>
      <c r="C18" s="27" t="n"/>
      <c r="D18" s="26" t="n"/>
      <c r="E18" s="24">
        <f>IF(COUNTA($A18:$D18)=0,"",IF($A18="","Enter technician name",IF(OR($B18="",$C18="",$D18=""),"Check rate setup",IF(OR(NOT(ISNUMBER($B18)),NOT(ISNUMBER($C18)),NOT(ISNUMBER($D18))),"Check rate setup",IF(OR($B18&lt;0,$B18&gt;1,$C18&lt;0,$D18&lt;0,$D18&gt;1),"Check rate setup",IF(COUNTIF($A$7:$A$106,$A18)&gt;1,"Check duplicate technician",""))))))</f>
        <v/>
      </c>
    </row>
    <row r="19">
      <c r="A19" s="17" t="n"/>
      <c r="B19" s="26" t="n"/>
      <c r="C19" s="27" t="n"/>
      <c r="D19" s="26" t="n"/>
      <c r="E19" s="15">
        <f>IF(COUNTA($A19:$D19)=0,"",IF($A19="","Enter technician name",IF(OR($B19="",$C19="",$D19=""),"Check rate setup",IF(OR(NOT(ISNUMBER($B19)),NOT(ISNUMBER($C19)),NOT(ISNUMBER($D19))),"Check rate setup",IF(OR($B19&lt;0,$B19&gt;1,$C19&lt;0,$D19&lt;0,$D19&gt;1),"Check rate setup",IF(COUNTIF($A$7:$A$106,$A19)&gt;1,"Check duplicate technician",""))))))</f>
        <v/>
      </c>
    </row>
    <row r="20">
      <c r="A20" s="17" t="n"/>
      <c r="B20" s="26" t="n"/>
      <c r="C20" s="27" t="n"/>
      <c r="D20" s="26" t="n"/>
      <c r="E20" s="24">
        <f>IF(COUNTA($A20:$D20)=0,"",IF($A20="","Enter technician name",IF(OR($B20="",$C20="",$D20=""),"Check rate setup",IF(OR(NOT(ISNUMBER($B20)),NOT(ISNUMBER($C20)),NOT(ISNUMBER($D20))),"Check rate setup",IF(OR($B20&lt;0,$B20&gt;1,$C20&lt;0,$D20&lt;0,$D20&gt;1),"Check rate setup",IF(COUNTIF($A$7:$A$106,$A20)&gt;1,"Check duplicate technician",""))))))</f>
        <v/>
      </c>
    </row>
    <row r="21">
      <c r="A21" s="17" t="n"/>
      <c r="B21" s="26" t="n"/>
      <c r="C21" s="27" t="n"/>
      <c r="D21" s="26" t="n"/>
      <c r="E21" s="15">
        <f>IF(COUNTA($A21:$D21)=0,"",IF($A21="","Enter technician name",IF(OR($B21="",$C21="",$D21=""),"Check rate setup",IF(OR(NOT(ISNUMBER($B21)),NOT(ISNUMBER($C21)),NOT(ISNUMBER($D21))),"Check rate setup",IF(OR($B21&lt;0,$B21&gt;1,$C21&lt;0,$D21&lt;0,$D21&gt;1),"Check rate setup",IF(COUNTIF($A$7:$A$106,$A21)&gt;1,"Check duplicate technician",""))))))</f>
        <v/>
      </c>
    </row>
    <row r="22">
      <c r="A22" s="17" t="n"/>
      <c r="B22" s="26" t="n"/>
      <c r="C22" s="27" t="n"/>
      <c r="D22" s="26" t="n"/>
      <c r="E22" s="24">
        <f>IF(COUNTA($A22:$D22)=0,"",IF($A22="","Enter technician name",IF(OR($B22="",$C22="",$D22=""),"Check rate setup",IF(OR(NOT(ISNUMBER($B22)),NOT(ISNUMBER($C22)),NOT(ISNUMBER($D22))),"Check rate setup",IF(OR($B22&lt;0,$B22&gt;1,$C22&lt;0,$D22&lt;0,$D22&gt;1),"Check rate setup",IF(COUNTIF($A$7:$A$106,$A22)&gt;1,"Check duplicate technician",""))))))</f>
        <v/>
      </c>
    </row>
    <row r="23">
      <c r="A23" s="17" t="n"/>
      <c r="B23" s="26" t="n"/>
      <c r="C23" s="27" t="n"/>
      <c r="D23" s="26" t="n"/>
      <c r="E23" s="15">
        <f>IF(COUNTA($A23:$D23)=0,"",IF($A23="","Enter technician name",IF(OR($B23="",$C23="",$D23=""),"Check rate setup",IF(OR(NOT(ISNUMBER($B23)),NOT(ISNUMBER($C23)),NOT(ISNUMBER($D23))),"Check rate setup",IF(OR($B23&lt;0,$B23&gt;1,$C23&lt;0,$D23&lt;0,$D23&gt;1),"Check rate setup",IF(COUNTIF($A$7:$A$106,$A23)&gt;1,"Check duplicate technician",""))))))</f>
        <v/>
      </c>
    </row>
    <row r="24">
      <c r="A24" s="17" t="n"/>
      <c r="B24" s="26" t="n"/>
      <c r="C24" s="27" t="n"/>
      <c r="D24" s="26" t="n"/>
      <c r="E24" s="24">
        <f>IF(COUNTA($A24:$D24)=0,"",IF($A24="","Enter technician name",IF(OR($B24="",$C24="",$D24=""),"Check rate setup",IF(OR(NOT(ISNUMBER($B24)),NOT(ISNUMBER($C24)),NOT(ISNUMBER($D24))),"Check rate setup",IF(OR($B24&lt;0,$B24&gt;1,$C24&lt;0,$D24&lt;0,$D24&gt;1),"Check rate setup",IF(COUNTIF($A$7:$A$106,$A24)&gt;1,"Check duplicate technician",""))))))</f>
        <v/>
      </c>
    </row>
    <row r="25">
      <c r="A25" s="17" t="n"/>
      <c r="B25" s="26" t="n"/>
      <c r="C25" s="27" t="n"/>
      <c r="D25" s="26" t="n"/>
      <c r="E25" s="15">
        <f>IF(COUNTA($A25:$D25)=0,"",IF($A25="","Enter technician name",IF(OR($B25="",$C25="",$D25=""),"Check rate setup",IF(OR(NOT(ISNUMBER($B25)),NOT(ISNUMBER($C25)),NOT(ISNUMBER($D25))),"Check rate setup",IF(OR($B25&lt;0,$B25&gt;1,$C25&lt;0,$D25&lt;0,$D25&gt;1),"Check rate setup",IF(COUNTIF($A$7:$A$106,$A25)&gt;1,"Check duplicate technician",""))))))</f>
        <v/>
      </c>
    </row>
    <row r="26">
      <c r="A26" s="17" t="n"/>
      <c r="B26" s="26" t="n"/>
      <c r="C26" s="27" t="n"/>
      <c r="D26" s="26" t="n"/>
      <c r="E26" s="24">
        <f>IF(COUNTA($A26:$D26)=0,"",IF($A26="","Enter technician name",IF(OR($B26="",$C26="",$D26=""),"Check rate setup",IF(OR(NOT(ISNUMBER($B26)),NOT(ISNUMBER($C26)),NOT(ISNUMBER($D26))),"Check rate setup",IF(OR($B26&lt;0,$B26&gt;1,$C26&lt;0,$D26&lt;0,$D26&gt;1),"Check rate setup",IF(COUNTIF($A$7:$A$106,$A26)&gt;1,"Check duplicate technician",""))))))</f>
        <v/>
      </c>
    </row>
    <row r="27">
      <c r="A27" s="17" t="n"/>
      <c r="B27" s="26" t="n"/>
      <c r="C27" s="27" t="n"/>
      <c r="D27" s="26" t="n"/>
      <c r="E27" s="15">
        <f>IF(COUNTA($A27:$D27)=0,"",IF($A27="","Enter technician name",IF(OR($B27="",$C27="",$D27=""),"Check rate setup",IF(OR(NOT(ISNUMBER($B27)),NOT(ISNUMBER($C27)),NOT(ISNUMBER($D27))),"Check rate setup",IF(OR($B27&lt;0,$B27&gt;1,$C27&lt;0,$D27&lt;0,$D27&gt;1),"Check rate setup",IF(COUNTIF($A$7:$A$106,$A27)&gt;1,"Check duplicate technician",""))))))</f>
        <v/>
      </c>
    </row>
    <row r="28">
      <c r="A28" s="17" t="n"/>
      <c r="B28" s="26" t="n"/>
      <c r="C28" s="27" t="n"/>
      <c r="D28" s="26" t="n"/>
      <c r="E28" s="24">
        <f>IF(COUNTA($A28:$D28)=0,"",IF($A28="","Enter technician name",IF(OR($B28="",$C28="",$D28=""),"Check rate setup",IF(OR(NOT(ISNUMBER($B28)),NOT(ISNUMBER($C28)),NOT(ISNUMBER($D28))),"Check rate setup",IF(OR($B28&lt;0,$B28&gt;1,$C28&lt;0,$D28&lt;0,$D28&gt;1),"Check rate setup",IF(COUNTIF($A$7:$A$106,$A28)&gt;1,"Check duplicate technician",""))))))</f>
        <v/>
      </c>
    </row>
    <row r="29">
      <c r="A29" s="17" t="n"/>
      <c r="B29" s="26" t="n"/>
      <c r="C29" s="27" t="n"/>
      <c r="D29" s="26" t="n"/>
      <c r="E29" s="15">
        <f>IF(COUNTA($A29:$D29)=0,"",IF($A29="","Enter technician name",IF(OR($B29="",$C29="",$D29=""),"Check rate setup",IF(OR(NOT(ISNUMBER($B29)),NOT(ISNUMBER($C29)),NOT(ISNUMBER($D29))),"Check rate setup",IF(OR($B29&lt;0,$B29&gt;1,$C29&lt;0,$D29&lt;0,$D29&gt;1),"Check rate setup",IF(COUNTIF($A$7:$A$106,$A29)&gt;1,"Check duplicate technician",""))))))</f>
        <v/>
      </c>
    </row>
    <row r="30">
      <c r="A30" s="17" t="n"/>
      <c r="B30" s="26" t="n"/>
      <c r="C30" s="27" t="n"/>
      <c r="D30" s="26" t="n"/>
      <c r="E30" s="24">
        <f>IF(COUNTA($A30:$D30)=0,"",IF($A30="","Enter technician name",IF(OR($B30="",$C30="",$D30=""),"Check rate setup",IF(OR(NOT(ISNUMBER($B30)),NOT(ISNUMBER($C30)),NOT(ISNUMBER($D30))),"Check rate setup",IF(OR($B30&lt;0,$B30&gt;1,$C30&lt;0,$D30&lt;0,$D30&gt;1),"Check rate setup",IF(COUNTIF($A$7:$A$106,$A30)&gt;1,"Check duplicate technician",""))))))</f>
        <v/>
      </c>
    </row>
    <row r="31">
      <c r="A31" s="17" t="n"/>
      <c r="B31" s="26" t="n"/>
      <c r="C31" s="27" t="n"/>
      <c r="D31" s="26" t="n"/>
      <c r="E31" s="15">
        <f>IF(COUNTA($A31:$D31)=0,"",IF($A31="","Enter technician name",IF(OR($B31="",$C31="",$D31=""),"Check rate setup",IF(OR(NOT(ISNUMBER($B31)),NOT(ISNUMBER($C31)),NOT(ISNUMBER($D31))),"Check rate setup",IF(OR($B31&lt;0,$B31&gt;1,$C31&lt;0,$D31&lt;0,$D31&gt;1),"Check rate setup",IF(COUNTIF($A$7:$A$106,$A31)&gt;1,"Check duplicate technician",""))))))</f>
        <v/>
      </c>
    </row>
    <row r="32">
      <c r="A32" s="17" t="n"/>
      <c r="B32" s="26" t="n"/>
      <c r="C32" s="27" t="n"/>
      <c r="D32" s="26" t="n"/>
      <c r="E32" s="24">
        <f>IF(COUNTA($A32:$D32)=0,"",IF($A32="","Enter technician name",IF(OR($B32="",$C32="",$D32=""),"Check rate setup",IF(OR(NOT(ISNUMBER($B32)),NOT(ISNUMBER($C32)),NOT(ISNUMBER($D32))),"Check rate setup",IF(OR($B32&lt;0,$B32&gt;1,$C32&lt;0,$D32&lt;0,$D32&gt;1),"Check rate setup",IF(COUNTIF($A$7:$A$106,$A32)&gt;1,"Check duplicate technician",""))))))</f>
        <v/>
      </c>
    </row>
    <row r="33">
      <c r="A33" s="17" t="n"/>
      <c r="B33" s="26" t="n"/>
      <c r="C33" s="27" t="n"/>
      <c r="D33" s="26" t="n"/>
      <c r="E33" s="15">
        <f>IF(COUNTA($A33:$D33)=0,"",IF($A33="","Enter technician name",IF(OR($B33="",$C33="",$D33=""),"Check rate setup",IF(OR(NOT(ISNUMBER($B33)),NOT(ISNUMBER($C33)),NOT(ISNUMBER($D33))),"Check rate setup",IF(OR($B33&lt;0,$B33&gt;1,$C33&lt;0,$D33&lt;0,$D33&gt;1),"Check rate setup",IF(COUNTIF($A$7:$A$106,$A33)&gt;1,"Check duplicate technician",""))))))</f>
        <v/>
      </c>
    </row>
    <row r="34">
      <c r="A34" s="17" t="n"/>
      <c r="B34" s="26" t="n"/>
      <c r="C34" s="27" t="n"/>
      <c r="D34" s="26" t="n"/>
      <c r="E34" s="24">
        <f>IF(COUNTA($A34:$D34)=0,"",IF($A34="","Enter technician name",IF(OR($B34="",$C34="",$D34=""),"Check rate setup",IF(OR(NOT(ISNUMBER($B34)),NOT(ISNUMBER($C34)),NOT(ISNUMBER($D34))),"Check rate setup",IF(OR($B34&lt;0,$B34&gt;1,$C34&lt;0,$D34&lt;0,$D34&gt;1),"Check rate setup",IF(COUNTIF($A$7:$A$106,$A34)&gt;1,"Check duplicate technician",""))))))</f>
        <v/>
      </c>
    </row>
    <row r="35">
      <c r="A35" s="17" t="n"/>
      <c r="B35" s="26" t="n"/>
      <c r="C35" s="27" t="n"/>
      <c r="D35" s="26" t="n"/>
      <c r="E35" s="15">
        <f>IF(COUNTA($A35:$D35)=0,"",IF($A35="","Enter technician name",IF(OR($B35="",$C35="",$D35=""),"Check rate setup",IF(OR(NOT(ISNUMBER($B35)),NOT(ISNUMBER($C35)),NOT(ISNUMBER($D35))),"Check rate setup",IF(OR($B35&lt;0,$B35&gt;1,$C35&lt;0,$D35&lt;0,$D35&gt;1),"Check rate setup",IF(COUNTIF($A$7:$A$106,$A35)&gt;1,"Check duplicate technician",""))))))</f>
        <v/>
      </c>
    </row>
    <row r="36">
      <c r="A36" s="17" t="n"/>
      <c r="B36" s="26" t="n"/>
      <c r="C36" s="27" t="n"/>
      <c r="D36" s="26" t="n"/>
      <c r="E36" s="24">
        <f>IF(COUNTA($A36:$D36)=0,"",IF($A36="","Enter technician name",IF(OR($B36="",$C36="",$D36=""),"Check rate setup",IF(OR(NOT(ISNUMBER($B36)),NOT(ISNUMBER($C36)),NOT(ISNUMBER($D36))),"Check rate setup",IF(OR($B36&lt;0,$B36&gt;1,$C36&lt;0,$D36&lt;0,$D36&gt;1),"Check rate setup",IF(COUNTIF($A$7:$A$106,$A36)&gt;1,"Check duplicate technician",""))))))</f>
        <v/>
      </c>
    </row>
    <row r="37">
      <c r="A37" s="17" t="n"/>
      <c r="B37" s="26" t="n"/>
      <c r="C37" s="27" t="n"/>
      <c r="D37" s="26" t="n"/>
      <c r="E37" s="15">
        <f>IF(COUNTA($A37:$D37)=0,"",IF($A37="","Enter technician name",IF(OR($B37="",$C37="",$D37=""),"Check rate setup",IF(OR(NOT(ISNUMBER($B37)),NOT(ISNUMBER($C37)),NOT(ISNUMBER($D37))),"Check rate setup",IF(OR($B37&lt;0,$B37&gt;1,$C37&lt;0,$D37&lt;0,$D37&gt;1),"Check rate setup",IF(COUNTIF($A$7:$A$106,$A37)&gt;1,"Check duplicate technician",""))))))</f>
        <v/>
      </c>
    </row>
    <row r="38">
      <c r="A38" s="17" t="n"/>
      <c r="B38" s="26" t="n"/>
      <c r="C38" s="27" t="n"/>
      <c r="D38" s="26" t="n"/>
      <c r="E38" s="24">
        <f>IF(COUNTA($A38:$D38)=0,"",IF($A38="","Enter technician name",IF(OR($B38="",$C38="",$D38=""),"Check rate setup",IF(OR(NOT(ISNUMBER($B38)),NOT(ISNUMBER($C38)),NOT(ISNUMBER($D38))),"Check rate setup",IF(OR($B38&lt;0,$B38&gt;1,$C38&lt;0,$D38&lt;0,$D38&gt;1),"Check rate setup",IF(COUNTIF($A$7:$A$106,$A38)&gt;1,"Check duplicate technician",""))))))</f>
        <v/>
      </c>
    </row>
    <row r="39">
      <c r="A39" s="17" t="n"/>
      <c r="B39" s="26" t="n"/>
      <c r="C39" s="27" t="n"/>
      <c r="D39" s="26" t="n"/>
      <c r="E39" s="15">
        <f>IF(COUNTA($A39:$D39)=0,"",IF($A39="","Enter technician name",IF(OR($B39="",$C39="",$D39=""),"Check rate setup",IF(OR(NOT(ISNUMBER($B39)),NOT(ISNUMBER($C39)),NOT(ISNUMBER($D39))),"Check rate setup",IF(OR($B39&lt;0,$B39&gt;1,$C39&lt;0,$D39&lt;0,$D39&gt;1),"Check rate setup",IF(COUNTIF($A$7:$A$106,$A39)&gt;1,"Check duplicate technician",""))))))</f>
        <v/>
      </c>
    </row>
    <row r="40">
      <c r="A40" s="17" t="n"/>
      <c r="B40" s="26" t="n"/>
      <c r="C40" s="27" t="n"/>
      <c r="D40" s="26" t="n"/>
      <c r="E40" s="24">
        <f>IF(COUNTA($A40:$D40)=0,"",IF($A40="","Enter technician name",IF(OR($B40="",$C40="",$D40=""),"Check rate setup",IF(OR(NOT(ISNUMBER($B40)),NOT(ISNUMBER($C40)),NOT(ISNUMBER($D40))),"Check rate setup",IF(OR($B40&lt;0,$B40&gt;1,$C40&lt;0,$D40&lt;0,$D40&gt;1),"Check rate setup",IF(COUNTIF($A$7:$A$106,$A40)&gt;1,"Check duplicate technician",""))))))</f>
        <v/>
      </c>
    </row>
    <row r="41">
      <c r="A41" s="17" t="n"/>
      <c r="B41" s="26" t="n"/>
      <c r="C41" s="27" t="n"/>
      <c r="D41" s="26" t="n"/>
      <c r="E41" s="15">
        <f>IF(COUNTA($A41:$D41)=0,"",IF($A41="","Enter technician name",IF(OR($B41="",$C41="",$D41=""),"Check rate setup",IF(OR(NOT(ISNUMBER($B41)),NOT(ISNUMBER($C41)),NOT(ISNUMBER($D41))),"Check rate setup",IF(OR($B41&lt;0,$B41&gt;1,$C41&lt;0,$D41&lt;0,$D41&gt;1),"Check rate setup",IF(COUNTIF($A$7:$A$106,$A41)&gt;1,"Check duplicate technician",""))))))</f>
        <v/>
      </c>
    </row>
    <row r="42">
      <c r="A42" s="17" t="n"/>
      <c r="B42" s="26" t="n"/>
      <c r="C42" s="27" t="n"/>
      <c r="D42" s="26" t="n"/>
      <c r="E42" s="24">
        <f>IF(COUNTA($A42:$D42)=0,"",IF($A42="","Enter technician name",IF(OR($B42="",$C42="",$D42=""),"Check rate setup",IF(OR(NOT(ISNUMBER($B42)),NOT(ISNUMBER($C42)),NOT(ISNUMBER($D42))),"Check rate setup",IF(OR($B42&lt;0,$B42&gt;1,$C42&lt;0,$D42&lt;0,$D42&gt;1),"Check rate setup",IF(COUNTIF($A$7:$A$106,$A42)&gt;1,"Check duplicate technician",""))))))</f>
        <v/>
      </c>
    </row>
    <row r="43">
      <c r="A43" s="17" t="n"/>
      <c r="B43" s="26" t="n"/>
      <c r="C43" s="27" t="n"/>
      <c r="D43" s="26" t="n"/>
      <c r="E43" s="15">
        <f>IF(COUNTA($A43:$D43)=0,"",IF($A43="","Enter technician name",IF(OR($B43="",$C43="",$D43=""),"Check rate setup",IF(OR(NOT(ISNUMBER($B43)),NOT(ISNUMBER($C43)),NOT(ISNUMBER($D43))),"Check rate setup",IF(OR($B43&lt;0,$B43&gt;1,$C43&lt;0,$D43&lt;0,$D43&gt;1),"Check rate setup",IF(COUNTIF($A$7:$A$106,$A43)&gt;1,"Check duplicate technician",""))))))</f>
        <v/>
      </c>
    </row>
    <row r="44">
      <c r="A44" s="17" t="n"/>
      <c r="B44" s="26" t="n"/>
      <c r="C44" s="27" t="n"/>
      <c r="D44" s="26" t="n"/>
      <c r="E44" s="24">
        <f>IF(COUNTA($A44:$D44)=0,"",IF($A44="","Enter technician name",IF(OR($B44="",$C44="",$D44=""),"Check rate setup",IF(OR(NOT(ISNUMBER($B44)),NOT(ISNUMBER($C44)),NOT(ISNUMBER($D44))),"Check rate setup",IF(OR($B44&lt;0,$B44&gt;1,$C44&lt;0,$D44&lt;0,$D44&gt;1),"Check rate setup",IF(COUNTIF($A$7:$A$106,$A44)&gt;1,"Check duplicate technician",""))))))</f>
        <v/>
      </c>
    </row>
    <row r="45">
      <c r="A45" s="17" t="n"/>
      <c r="B45" s="26" t="n"/>
      <c r="C45" s="27" t="n"/>
      <c r="D45" s="26" t="n"/>
      <c r="E45" s="15">
        <f>IF(COUNTA($A45:$D45)=0,"",IF($A45="","Enter technician name",IF(OR($B45="",$C45="",$D45=""),"Check rate setup",IF(OR(NOT(ISNUMBER($B45)),NOT(ISNUMBER($C45)),NOT(ISNUMBER($D45))),"Check rate setup",IF(OR($B45&lt;0,$B45&gt;1,$C45&lt;0,$D45&lt;0,$D45&gt;1),"Check rate setup",IF(COUNTIF($A$7:$A$106,$A45)&gt;1,"Check duplicate technician",""))))))</f>
        <v/>
      </c>
    </row>
    <row r="46">
      <c r="A46" s="17" t="n"/>
      <c r="B46" s="26" t="n"/>
      <c r="C46" s="27" t="n"/>
      <c r="D46" s="26" t="n"/>
      <c r="E46" s="24">
        <f>IF(COUNTA($A46:$D46)=0,"",IF($A46="","Enter technician name",IF(OR($B46="",$C46="",$D46=""),"Check rate setup",IF(OR(NOT(ISNUMBER($B46)),NOT(ISNUMBER($C46)),NOT(ISNUMBER($D46))),"Check rate setup",IF(OR($B46&lt;0,$B46&gt;1,$C46&lt;0,$D46&lt;0,$D46&gt;1),"Check rate setup",IF(COUNTIF($A$7:$A$106,$A46)&gt;1,"Check duplicate technician",""))))))</f>
        <v/>
      </c>
    </row>
    <row r="47">
      <c r="A47" s="17" t="n"/>
      <c r="B47" s="26" t="n"/>
      <c r="C47" s="27" t="n"/>
      <c r="D47" s="26" t="n"/>
      <c r="E47" s="15">
        <f>IF(COUNTA($A47:$D47)=0,"",IF($A47="","Enter technician name",IF(OR($B47="",$C47="",$D47=""),"Check rate setup",IF(OR(NOT(ISNUMBER($B47)),NOT(ISNUMBER($C47)),NOT(ISNUMBER($D47))),"Check rate setup",IF(OR($B47&lt;0,$B47&gt;1,$C47&lt;0,$D47&lt;0,$D47&gt;1),"Check rate setup",IF(COUNTIF($A$7:$A$106,$A47)&gt;1,"Check duplicate technician",""))))))</f>
        <v/>
      </c>
    </row>
    <row r="48">
      <c r="A48" s="17" t="n"/>
      <c r="B48" s="26" t="n"/>
      <c r="C48" s="27" t="n"/>
      <c r="D48" s="26" t="n"/>
      <c r="E48" s="24">
        <f>IF(COUNTA($A48:$D48)=0,"",IF($A48="","Enter technician name",IF(OR($B48="",$C48="",$D48=""),"Check rate setup",IF(OR(NOT(ISNUMBER($B48)),NOT(ISNUMBER($C48)),NOT(ISNUMBER($D48))),"Check rate setup",IF(OR($B48&lt;0,$B48&gt;1,$C48&lt;0,$D48&lt;0,$D48&gt;1),"Check rate setup",IF(COUNTIF($A$7:$A$106,$A48)&gt;1,"Check duplicate technician",""))))))</f>
        <v/>
      </c>
    </row>
    <row r="49">
      <c r="A49" s="17" t="n"/>
      <c r="B49" s="26" t="n"/>
      <c r="C49" s="27" t="n"/>
      <c r="D49" s="26" t="n"/>
      <c r="E49" s="15">
        <f>IF(COUNTA($A49:$D49)=0,"",IF($A49="","Enter technician name",IF(OR($B49="",$C49="",$D49=""),"Check rate setup",IF(OR(NOT(ISNUMBER($B49)),NOT(ISNUMBER($C49)),NOT(ISNUMBER($D49))),"Check rate setup",IF(OR($B49&lt;0,$B49&gt;1,$C49&lt;0,$D49&lt;0,$D49&gt;1),"Check rate setup",IF(COUNTIF($A$7:$A$106,$A49)&gt;1,"Check duplicate technician",""))))))</f>
        <v/>
      </c>
    </row>
    <row r="50">
      <c r="A50" s="17" t="n"/>
      <c r="B50" s="26" t="n"/>
      <c r="C50" s="27" t="n"/>
      <c r="D50" s="26" t="n"/>
      <c r="E50" s="24">
        <f>IF(COUNTA($A50:$D50)=0,"",IF($A50="","Enter technician name",IF(OR($B50="",$C50="",$D50=""),"Check rate setup",IF(OR(NOT(ISNUMBER($B50)),NOT(ISNUMBER($C50)),NOT(ISNUMBER($D50))),"Check rate setup",IF(OR($B50&lt;0,$B50&gt;1,$C50&lt;0,$D50&lt;0,$D50&gt;1),"Check rate setup",IF(COUNTIF($A$7:$A$106,$A50)&gt;1,"Check duplicate technician",""))))))</f>
        <v/>
      </c>
    </row>
    <row r="51">
      <c r="A51" s="17" t="n"/>
      <c r="B51" s="26" t="n"/>
      <c r="C51" s="27" t="n"/>
      <c r="D51" s="26" t="n"/>
      <c r="E51" s="15">
        <f>IF(COUNTA($A51:$D51)=0,"",IF($A51="","Enter technician name",IF(OR($B51="",$C51="",$D51=""),"Check rate setup",IF(OR(NOT(ISNUMBER($B51)),NOT(ISNUMBER($C51)),NOT(ISNUMBER($D51))),"Check rate setup",IF(OR($B51&lt;0,$B51&gt;1,$C51&lt;0,$D51&lt;0,$D51&gt;1),"Check rate setup",IF(COUNTIF($A$7:$A$106,$A51)&gt;1,"Check duplicate technician",""))))))</f>
        <v/>
      </c>
    </row>
    <row r="52">
      <c r="A52" s="17" t="n"/>
      <c r="B52" s="26" t="n"/>
      <c r="C52" s="27" t="n"/>
      <c r="D52" s="26" t="n"/>
      <c r="E52" s="24">
        <f>IF(COUNTA($A52:$D52)=0,"",IF($A52="","Enter technician name",IF(OR($B52="",$C52="",$D52=""),"Check rate setup",IF(OR(NOT(ISNUMBER($B52)),NOT(ISNUMBER($C52)),NOT(ISNUMBER($D52))),"Check rate setup",IF(OR($B52&lt;0,$B52&gt;1,$C52&lt;0,$D52&lt;0,$D52&gt;1),"Check rate setup",IF(COUNTIF($A$7:$A$106,$A52)&gt;1,"Check duplicate technician",""))))))</f>
        <v/>
      </c>
    </row>
    <row r="53">
      <c r="A53" s="17" t="n"/>
      <c r="B53" s="26" t="n"/>
      <c r="C53" s="27" t="n"/>
      <c r="D53" s="26" t="n"/>
      <c r="E53" s="15">
        <f>IF(COUNTA($A53:$D53)=0,"",IF($A53="","Enter technician name",IF(OR($B53="",$C53="",$D53=""),"Check rate setup",IF(OR(NOT(ISNUMBER($B53)),NOT(ISNUMBER($C53)),NOT(ISNUMBER($D53))),"Check rate setup",IF(OR($B53&lt;0,$B53&gt;1,$C53&lt;0,$D53&lt;0,$D53&gt;1),"Check rate setup",IF(COUNTIF($A$7:$A$106,$A53)&gt;1,"Check duplicate technician",""))))))</f>
        <v/>
      </c>
    </row>
    <row r="54">
      <c r="A54" s="17" t="n"/>
      <c r="B54" s="26" t="n"/>
      <c r="C54" s="27" t="n"/>
      <c r="D54" s="26" t="n"/>
      <c r="E54" s="24">
        <f>IF(COUNTA($A54:$D54)=0,"",IF($A54="","Enter technician name",IF(OR($B54="",$C54="",$D54=""),"Check rate setup",IF(OR(NOT(ISNUMBER($B54)),NOT(ISNUMBER($C54)),NOT(ISNUMBER($D54))),"Check rate setup",IF(OR($B54&lt;0,$B54&gt;1,$C54&lt;0,$D54&lt;0,$D54&gt;1),"Check rate setup",IF(COUNTIF($A$7:$A$106,$A54)&gt;1,"Check duplicate technician",""))))))</f>
        <v/>
      </c>
    </row>
    <row r="55">
      <c r="A55" s="17" t="n"/>
      <c r="B55" s="26" t="n"/>
      <c r="C55" s="27" t="n"/>
      <c r="D55" s="26" t="n"/>
      <c r="E55" s="15">
        <f>IF(COUNTA($A55:$D55)=0,"",IF($A55="","Enter technician name",IF(OR($B55="",$C55="",$D55=""),"Check rate setup",IF(OR(NOT(ISNUMBER($B55)),NOT(ISNUMBER($C55)),NOT(ISNUMBER($D55))),"Check rate setup",IF(OR($B55&lt;0,$B55&gt;1,$C55&lt;0,$D55&lt;0,$D55&gt;1),"Check rate setup",IF(COUNTIF($A$7:$A$106,$A55)&gt;1,"Check duplicate technician",""))))))</f>
        <v/>
      </c>
    </row>
    <row r="56">
      <c r="A56" s="17" t="n"/>
      <c r="B56" s="26" t="n"/>
      <c r="C56" s="27" t="n"/>
      <c r="D56" s="26" t="n"/>
      <c r="E56" s="24">
        <f>IF(COUNTA($A56:$D56)=0,"",IF($A56="","Enter technician name",IF(OR($B56="",$C56="",$D56=""),"Check rate setup",IF(OR(NOT(ISNUMBER($B56)),NOT(ISNUMBER($C56)),NOT(ISNUMBER($D56))),"Check rate setup",IF(OR($B56&lt;0,$B56&gt;1,$C56&lt;0,$D56&lt;0,$D56&gt;1),"Check rate setup",IF(COUNTIF($A$7:$A$106,$A56)&gt;1,"Check duplicate technician",""))))))</f>
        <v/>
      </c>
    </row>
    <row r="57">
      <c r="A57" s="17" t="n"/>
      <c r="B57" s="26" t="n"/>
      <c r="C57" s="27" t="n"/>
      <c r="D57" s="26" t="n"/>
      <c r="E57" s="15">
        <f>IF(COUNTA($A57:$D57)=0,"",IF($A57="","Enter technician name",IF(OR($B57="",$C57="",$D57=""),"Check rate setup",IF(OR(NOT(ISNUMBER($B57)),NOT(ISNUMBER($C57)),NOT(ISNUMBER($D57))),"Check rate setup",IF(OR($B57&lt;0,$B57&gt;1,$C57&lt;0,$D57&lt;0,$D57&gt;1),"Check rate setup",IF(COUNTIF($A$7:$A$106,$A57)&gt;1,"Check duplicate technician",""))))))</f>
        <v/>
      </c>
    </row>
    <row r="58">
      <c r="A58" s="17" t="n"/>
      <c r="B58" s="26" t="n"/>
      <c r="C58" s="27" t="n"/>
      <c r="D58" s="26" t="n"/>
      <c r="E58" s="24">
        <f>IF(COUNTA($A58:$D58)=0,"",IF($A58="","Enter technician name",IF(OR($B58="",$C58="",$D58=""),"Check rate setup",IF(OR(NOT(ISNUMBER($B58)),NOT(ISNUMBER($C58)),NOT(ISNUMBER($D58))),"Check rate setup",IF(OR($B58&lt;0,$B58&gt;1,$C58&lt;0,$D58&lt;0,$D58&gt;1),"Check rate setup",IF(COUNTIF($A$7:$A$106,$A58)&gt;1,"Check duplicate technician",""))))))</f>
        <v/>
      </c>
    </row>
    <row r="59">
      <c r="A59" s="17" t="n"/>
      <c r="B59" s="26" t="n"/>
      <c r="C59" s="27" t="n"/>
      <c r="D59" s="26" t="n"/>
      <c r="E59" s="15">
        <f>IF(COUNTA($A59:$D59)=0,"",IF($A59="","Enter technician name",IF(OR($B59="",$C59="",$D59=""),"Check rate setup",IF(OR(NOT(ISNUMBER($B59)),NOT(ISNUMBER($C59)),NOT(ISNUMBER($D59))),"Check rate setup",IF(OR($B59&lt;0,$B59&gt;1,$C59&lt;0,$D59&lt;0,$D59&gt;1),"Check rate setup",IF(COUNTIF($A$7:$A$106,$A59)&gt;1,"Check duplicate technician",""))))))</f>
        <v/>
      </c>
    </row>
    <row r="60">
      <c r="A60" s="17" t="n"/>
      <c r="B60" s="26" t="n"/>
      <c r="C60" s="27" t="n"/>
      <c r="D60" s="26" t="n"/>
      <c r="E60" s="24">
        <f>IF(COUNTA($A60:$D60)=0,"",IF($A60="","Enter technician name",IF(OR($B60="",$C60="",$D60=""),"Check rate setup",IF(OR(NOT(ISNUMBER($B60)),NOT(ISNUMBER($C60)),NOT(ISNUMBER($D60))),"Check rate setup",IF(OR($B60&lt;0,$B60&gt;1,$C60&lt;0,$D60&lt;0,$D60&gt;1),"Check rate setup",IF(COUNTIF($A$7:$A$106,$A60)&gt;1,"Check duplicate technician",""))))))</f>
        <v/>
      </c>
    </row>
    <row r="61">
      <c r="A61" s="17" t="n"/>
      <c r="B61" s="26" t="n"/>
      <c r="C61" s="27" t="n"/>
      <c r="D61" s="26" t="n"/>
      <c r="E61" s="15">
        <f>IF(COUNTA($A61:$D61)=0,"",IF($A61="","Enter technician name",IF(OR($B61="",$C61="",$D61=""),"Check rate setup",IF(OR(NOT(ISNUMBER($B61)),NOT(ISNUMBER($C61)),NOT(ISNUMBER($D61))),"Check rate setup",IF(OR($B61&lt;0,$B61&gt;1,$C61&lt;0,$D61&lt;0,$D61&gt;1),"Check rate setup",IF(COUNTIF($A$7:$A$106,$A61)&gt;1,"Check duplicate technician",""))))))</f>
        <v/>
      </c>
    </row>
    <row r="62">
      <c r="A62" s="17" t="n"/>
      <c r="B62" s="26" t="n"/>
      <c r="C62" s="27" t="n"/>
      <c r="D62" s="26" t="n"/>
      <c r="E62" s="24">
        <f>IF(COUNTA($A62:$D62)=0,"",IF($A62="","Enter technician name",IF(OR($B62="",$C62="",$D62=""),"Check rate setup",IF(OR(NOT(ISNUMBER($B62)),NOT(ISNUMBER($C62)),NOT(ISNUMBER($D62))),"Check rate setup",IF(OR($B62&lt;0,$B62&gt;1,$C62&lt;0,$D62&lt;0,$D62&gt;1),"Check rate setup",IF(COUNTIF($A$7:$A$106,$A62)&gt;1,"Check duplicate technician",""))))))</f>
        <v/>
      </c>
    </row>
    <row r="63">
      <c r="A63" s="17" t="n"/>
      <c r="B63" s="26" t="n"/>
      <c r="C63" s="27" t="n"/>
      <c r="D63" s="26" t="n"/>
      <c r="E63" s="15">
        <f>IF(COUNTA($A63:$D63)=0,"",IF($A63="","Enter technician name",IF(OR($B63="",$C63="",$D63=""),"Check rate setup",IF(OR(NOT(ISNUMBER($B63)),NOT(ISNUMBER($C63)),NOT(ISNUMBER($D63))),"Check rate setup",IF(OR($B63&lt;0,$B63&gt;1,$C63&lt;0,$D63&lt;0,$D63&gt;1),"Check rate setup",IF(COUNTIF($A$7:$A$106,$A63)&gt;1,"Check duplicate technician",""))))))</f>
        <v/>
      </c>
    </row>
    <row r="64">
      <c r="A64" s="17" t="n"/>
      <c r="B64" s="26" t="n"/>
      <c r="C64" s="27" t="n"/>
      <c r="D64" s="26" t="n"/>
      <c r="E64" s="24">
        <f>IF(COUNTA($A64:$D64)=0,"",IF($A64="","Enter technician name",IF(OR($B64="",$C64="",$D64=""),"Check rate setup",IF(OR(NOT(ISNUMBER($B64)),NOT(ISNUMBER($C64)),NOT(ISNUMBER($D64))),"Check rate setup",IF(OR($B64&lt;0,$B64&gt;1,$C64&lt;0,$D64&lt;0,$D64&gt;1),"Check rate setup",IF(COUNTIF($A$7:$A$106,$A64)&gt;1,"Check duplicate technician",""))))))</f>
        <v/>
      </c>
    </row>
    <row r="65">
      <c r="A65" s="17" t="n"/>
      <c r="B65" s="26" t="n"/>
      <c r="C65" s="27" t="n"/>
      <c r="D65" s="26" t="n"/>
      <c r="E65" s="15">
        <f>IF(COUNTA($A65:$D65)=0,"",IF($A65="","Enter technician name",IF(OR($B65="",$C65="",$D65=""),"Check rate setup",IF(OR(NOT(ISNUMBER($B65)),NOT(ISNUMBER($C65)),NOT(ISNUMBER($D65))),"Check rate setup",IF(OR($B65&lt;0,$B65&gt;1,$C65&lt;0,$D65&lt;0,$D65&gt;1),"Check rate setup",IF(COUNTIF($A$7:$A$106,$A65)&gt;1,"Check duplicate technician",""))))))</f>
        <v/>
      </c>
    </row>
    <row r="66">
      <c r="A66" s="17" t="n"/>
      <c r="B66" s="26" t="n"/>
      <c r="C66" s="27" t="n"/>
      <c r="D66" s="26" t="n"/>
      <c r="E66" s="24">
        <f>IF(COUNTA($A66:$D66)=0,"",IF($A66="","Enter technician name",IF(OR($B66="",$C66="",$D66=""),"Check rate setup",IF(OR(NOT(ISNUMBER($B66)),NOT(ISNUMBER($C66)),NOT(ISNUMBER($D66))),"Check rate setup",IF(OR($B66&lt;0,$B66&gt;1,$C66&lt;0,$D66&lt;0,$D66&gt;1),"Check rate setup",IF(COUNTIF($A$7:$A$106,$A66)&gt;1,"Check duplicate technician",""))))))</f>
        <v/>
      </c>
    </row>
    <row r="67">
      <c r="A67" s="17" t="n"/>
      <c r="B67" s="26" t="n"/>
      <c r="C67" s="27" t="n"/>
      <c r="D67" s="26" t="n"/>
      <c r="E67" s="15">
        <f>IF(COUNTA($A67:$D67)=0,"",IF($A67="","Enter technician name",IF(OR($B67="",$C67="",$D67=""),"Check rate setup",IF(OR(NOT(ISNUMBER($B67)),NOT(ISNUMBER($C67)),NOT(ISNUMBER($D67))),"Check rate setup",IF(OR($B67&lt;0,$B67&gt;1,$C67&lt;0,$D67&lt;0,$D67&gt;1),"Check rate setup",IF(COUNTIF($A$7:$A$106,$A67)&gt;1,"Check duplicate technician",""))))))</f>
        <v/>
      </c>
    </row>
    <row r="68">
      <c r="A68" s="17" t="n"/>
      <c r="B68" s="26" t="n"/>
      <c r="C68" s="27" t="n"/>
      <c r="D68" s="26" t="n"/>
      <c r="E68" s="24">
        <f>IF(COUNTA($A68:$D68)=0,"",IF($A68="","Enter technician name",IF(OR($B68="",$C68="",$D68=""),"Check rate setup",IF(OR(NOT(ISNUMBER($B68)),NOT(ISNUMBER($C68)),NOT(ISNUMBER($D68))),"Check rate setup",IF(OR($B68&lt;0,$B68&gt;1,$C68&lt;0,$D68&lt;0,$D68&gt;1),"Check rate setup",IF(COUNTIF($A$7:$A$106,$A68)&gt;1,"Check duplicate technician",""))))))</f>
        <v/>
      </c>
    </row>
    <row r="69">
      <c r="A69" s="17" t="n"/>
      <c r="B69" s="26" t="n"/>
      <c r="C69" s="27" t="n"/>
      <c r="D69" s="26" t="n"/>
      <c r="E69" s="15">
        <f>IF(COUNTA($A69:$D69)=0,"",IF($A69="","Enter technician name",IF(OR($B69="",$C69="",$D69=""),"Check rate setup",IF(OR(NOT(ISNUMBER($B69)),NOT(ISNUMBER($C69)),NOT(ISNUMBER($D69))),"Check rate setup",IF(OR($B69&lt;0,$B69&gt;1,$C69&lt;0,$D69&lt;0,$D69&gt;1),"Check rate setup",IF(COUNTIF($A$7:$A$106,$A69)&gt;1,"Check duplicate technician",""))))))</f>
        <v/>
      </c>
    </row>
    <row r="70">
      <c r="A70" s="17" t="n"/>
      <c r="B70" s="26" t="n"/>
      <c r="C70" s="27" t="n"/>
      <c r="D70" s="26" t="n"/>
      <c r="E70" s="24">
        <f>IF(COUNTA($A70:$D70)=0,"",IF($A70="","Enter technician name",IF(OR($B70="",$C70="",$D70=""),"Check rate setup",IF(OR(NOT(ISNUMBER($B70)),NOT(ISNUMBER($C70)),NOT(ISNUMBER($D70))),"Check rate setup",IF(OR($B70&lt;0,$B70&gt;1,$C70&lt;0,$D70&lt;0,$D70&gt;1),"Check rate setup",IF(COUNTIF($A$7:$A$106,$A70)&gt;1,"Check duplicate technician",""))))))</f>
        <v/>
      </c>
    </row>
    <row r="71">
      <c r="A71" s="17" t="n"/>
      <c r="B71" s="26" t="n"/>
      <c r="C71" s="27" t="n"/>
      <c r="D71" s="26" t="n"/>
      <c r="E71" s="15">
        <f>IF(COUNTA($A71:$D71)=0,"",IF($A71="","Enter technician name",IF(OR($B71="",$C71="",$D71=""),"Check rate setup",IF(OR(NOT(ISNUMBER($B71)),NOT(ISNUMBER($C71)),NOT(ISNUMBER($D71))),"Check rate setup",IF(OR($B71&lt;0,$B71&gt;1,$C71&lt;0,$D71&lt;0,$D71&gt;1),"Check rate setup",IF(COUNTIF($A$7:$A$106,$A71)&gt;1,"Check duplicate technician",""))))))</f>
        <v/>
      </c>
    </row>
    <row r="72">
      <c r="A72" s="17" t="n"/>
      <c r="B72" s="26" t="n"/>
      <c r="C72" s="27" t="n"/>
      <c r="D72" s="26" t="n"/>
      <c r="E72" s="24">
        <f>IF(COUNTA($A72:$D72)=0,"",IF($A72="","Enter technician name",IF(OR($B72="",$C72="",$D72=""),"Check rate setup",IF(OR(NOT(ISNUMBER($B72)),NOT(ISNUMBER($C72)),NOT(ISNUMBER($D72))),"Check rate setup",IF(OR($B72&lt;0,$B72&gt;1,$C72&lt;0,$D72&lt;0,$D72&gt;1),"Check rate setup",IF(COUNTIF($A$7:$A$106,$A72)&gt;1,"Check duplicate technician",""))))))</f>
        <v/>
      </c>
    </row>
    <row r="73">
      <c r="A73" s="17" t="n"/>
      <c r="B73" s="26" t="n"/>
      <c r="C73" s="27" t="n"/>
      <c r="D73" s="26" t="n"/>
      <c r="E73" s="15">
        <f>IF(COUNTA($A73:$D73)=0,"",IF($A73="","Enter technician name",IF(OR($B73="",$C73="",$D73=""),"Check rate setup",IF(OR(NOT(ISNUMBER($B73)),NOT(ISNUMBER($C73)),NOT(ISNUMBER($D73))),"Check rate setup",IF(OR($B73&lt;0,$B73&gt;1,$C73&lt;0,$D73&lt;0,$D73&gt;1),"Check rate setup",IF(COUNTIF($A$7:$A$106,$A73)&gt;1,"Check duplicate technician",""))))))</f>
        <v/>
      </c>
    </row>
    <row r="74">
      <c r="A74" s="17" t="n"/>
      <c r="B74" s="26" t="n"/>
      <c r="C74" s="27" t="n"/>
      <c r="D74" s="26" t="n"/>
      <c r="E74" s="24">
        <f>IF(COUNTA($A74:$D74)=0,"",IF($A74="","Enter technician name",IF(OR($B74="",$C74="",$D74=""),"Check rate setup",IF(OR(NOT(ISNUMBER($B74)),NOT(ISNUMBER($C74)),NOT(ISNUMBER($D74))),"Check rate setup",IF(OR($B74&lt;0,$B74&gt;1,$C74&lt;0,$D74&lt;0,$D74&gt;1),"Check rate setup",IF(COUNTIF($A$7:$A$106,$A74)&gt;1,"Check duplicate technician",""))))))</f>
        <v/>
      </c>
    </row>
    <row r="75">
      <c r="A75" s="17" t="n"/>
      <c r="B75" s="26" t="n"/>
      <c r="C75" s="27" t="n"/>
      <c r="D75" s="26" t="n"/>
      <c r="E75" s="15">
        <f>IF(COUNTA($A75:$D75)=0,"",IF($A75="","Enter technician name",IF(OR($B75="",$C75="",$D75=""),"Check rate setup",IF(OR(NOT(ISNUMBER($B75)),NOT(ISNUMBER($C75)),NOT(ISNUMBER($D75))),"Check rate setup",IF(OR($B75&lt;0,$B75&gt;1,$C75&lt;0,$D75&lt;0,$D75&gt;1),"Check rate setup",IF(COUNTIF($A$7:$A$106,$A75)&gt;1,"Check duplicate technician",""))))))</f>
        <v/>
      </c>
    </row>
    <row r="76">
      <c r="A76" s="17" t="n"/>
      <c r="B76" s="26" t="n"/>
      <c r="C76" s="27" t="n"/>
      <c r="D76" s="26" t="n"/>
      <c r="E76" s="24">
        <f>IF(COUNTA($A76:$D76)=0,"",IF($A76="","Enter technician name",IF(OR($B76="",$C76="",$D76=""),"Check rate setup",IF(OR(NOT(ISNUMBER($B76)),NOT(ISNUMBER($C76)),NOT(ISNUMBER($D76))),"Check rate setup",IF(OR($B76&lt;0,$B76&gt;1,$C76&lt;0,$D76&lt;0,$D76&gt;1),"Check rate setup",IF(COUNTIF($A$7:$A$106,$A76)&gt;1,"Check duplicate technician",""))))))</f>
        <v/>
      </c>
    </row>
    <row r="77">
      <c r="A77" s="17" t="n"/>
      <c r="B77" s="26" t="n"/>
      <c r="C77" s="27" t="n"/>
      <c r="D77" s="26" t="n"/>
      <c r="E77" s="15">
        <f>IF(COUNTA($A77:$D77)=0,"",IF($A77="","Enter technician name",IF(OR($B77="",$C77="",$D77=""),"Check rate setup",IF(OR(NOT(ISNUMBER($B77)),NOT(ISNUMBER($C77)),NOT(ISNUMBER($D77))),"Check rate setup",IF(OR($B77&lt;0,$B77&gt;1,$C77&lt;0,$D77&lt;0,$D77&gt;1),"Check rate setup",IF(COUNTIF($A$7:$A$106,$A77)&gt;1,"Check duplicate technician",""))))))</f>
        <v/>
      </c>
    </row>
    <row r="78">
      <c r="A78" s="17" t="n"/>
      <c r="B78" s="26" t="n"/>
      <c r="C78" s="27" t="n"/>
      <c r="D78" s="26" t="n"/>
      <c r="E78" s="24">
        <f>IF(COUNTA($A78:$D78)=0,"",IF($A78="","Enter technician name",IF(OR($B78="",$C78="",$D78=""),"Check rate setup",IF(OR(NOT(ISNUMBER($B78)),NOT(ISNUMBER($C78)),NOT(ISNUMBER($D78))),"Check rate setup",IF(OR($B78&lt;0,$B78&gt;1,$C78&lt;0,$D78&lt;0,$D78&gt;1),"Check rate setup",IF(COUNTIF($A$7:$A$106,$A78)&gt;1,"Check duplicate technician",""))))))</f>
        <v/>
      </c>
    </row>
    <row r="79">
      <c r="A79" s="17" t="n"/>
      <c r="B79" s="26" t="n"/>
      <c r="C79" s="27" t="n"/>
      <c r="D79" s="26" t="n"/>
      <c r="E79" s="15">
        <f>IF(COUNTA($A79:$D79)=0,"",IF($A79="","Enter technician name",IF(OR($B79="",$C79="",$D79=""),"Check rate setup",IF(OR(NOT(ISNUMBER($B79)),NOT(ISNUMBER($C79)),NOT(ISNUMBER($D79))),"Check rate setup",IF(OR($B79&lt;0,$B79&gt;1,$C79&lt;0,$D79&lt;0,$D79&gt;1),"Check rate setup",IF(COUNTIF($A$7:$A$106,$A79)&gt;1,"Check duplicate technician",""))))))</f>
        <v/>
      </c>
    </row>
    <row r="80">
      <c r="A80" s="17" t="n"/>
      <c r="B80" s="26" t="n"/>
      <c r="C80" s="27" t="n"/>
      <c r="D80" s="26" t="n"/>
      <c r="E80" s="24">
        <f>IF(COUNTA($A80:$D80)=0,"",IF($A80="","Enter technician name",IF(OR($B80="",$C80="",$D80=""),"Check rate setup",IF(OR(NOT(ISNUMBER($B80)),NOT(ISNUMBER($C80)),NOT(ISNUMBER($D80))),"Check rate setup",IF(OR($B80&lt;0,$B80&gt;1,$C80&lt;0,$D80&lt;0,$D80&gt;1),"Check rate setup",IF(COUNTIF($A$7:$A$106,$A80)&gt;1,"Check duplicate technician",""))))))</f>
        <v/>
      </c>
    </row>
    <row r="81">
      <c r="A81" s="17" t="n"/>
      <c r="B81" s="26" t="n"/>
      <c r="C81" s="27" t="n"/>
      <c r="D81" s="26" t="n"/>
      <c r="E81" s="15">
        <f>IF(COUNTA($A81:$D81)=0,"",IF($A81="","Enter technician name",IF(OR($B81="",$C81="",$D81=""),"Check rate setup",IF(OR(NOT(ISNUMBER($B81)),NOT(ISNUMBER($C81)),NOT(ISNUMBER($D81))),"Check rate setup",IF(OR($B81&lt;0,$B81&gt;1,$C81&lt;0,$D81&lt;0,$D81&gt;1),"Check rate setup",IF(COUNTIF($A$7:$A$106,$A81)&gt;1,"Check duplicate technician",""))))))</f>
        <v/>
      </c>
    </row>
    <row r="82">
      <c r="A82" s="17" t="n"/>
      <c r="B82" s="26" t="n"/>
      <c r="C82" s="27" t="n"/>
      <c r="D82" s="26" t="n"/>
      <c r="E82" s="24">
        <f>IF(COUNTA($A82:$D82)=0,"",IF($A82="","Enter technician name",IF(OR($B82="",$C82="",$D82=""),"Check rate setup",IF(OR(NOT(ISNUMBER($B82)),NOT(ISNUMBER($C82)),NOT(ISNUMBER($D82))),"Check rate setup",IF(OR($B82&lt;0,$B82&gt;1,$C82&lt;0,$D82&lt;0,$D82&gt;1),"Check rate setup",IF(COUNTIF($A$7:$A$106,$A82)&gt;1,"Check duplicate technician",""))))))</f>
        <v/>
      </c>
    </row>
    <row r="83">
      <c r="A83" s="17" t="n"/>
      <c r="B83" s="26" t="n"/>
      <c r="C83" s="27" t="n"/>
      <c r="D83" s="26" t="n"/>
      <c r="E83" s="15">
        <f>IF(COUNTA($A83:$D83)=0,"",IF($A83="","Enter technician name",IF(OR($B83="",$C83="",$D83=""),"Check rate setup",IF(OR(NOT(ISNUMBER($B83)),NOT(ISNUMBER($C83)),NOT(ISNUMBER($D83))),"Check rate setup",IF(OR($B83&lt;0,$B83&gt;1,$C83&lt;0,$D83&lt;0,$D83&gt;1),"Check rate setup",IF(COUNTIF($A$7:$A$106,$A83)&gt;1,"Check duplicate technician",""))))))</f>
        <v/>
      </c>
    </row>
    <row r="84">
      <c r="A84" s="17" t="n"/>
      <c r="B84" s="26" t="n"/>
      <c r="C84" s="27" t="n"/>
      <c r="D84" s="26" t="n"/>
      <c r="E84" s="24">
        <f>IF(COUNTA($A84:$D84)=0,"",IF($A84="","Enter technician name",IF(OR($B84="",$C84="",$D84=""),"Check rate setup",IF(OR(NOT(ISNUMBER($B84)),NOT(ISNUMBER($C84)),NOT(ISNUMBER($D84))),"Check rate setup",IF(OR($B84&lt;0,$B84&gt;1,$C84&lt;0,$D84&lt;0,$D84&gt;1),"Check rate setup",IF(COUNTIF($A$7:$A$106,$A84)&gt;1,"Check duplicate technician",""))))))</f>
        <v/>
      </c>
    </row>
    <row r="85">
      <c r="A85" s="17" t="n"/>
      <c r="B85" s="26" t="n"/>
      <c r="C85" s="27" t="n"/>
      <c r="D85" s="26" t="n"/>
      <c r="E85" s="15">
        <f>IF(COUNTA($A85:$D85)=0,"",IF($A85="","Enter technician name",IF(OR($B85="",$C85="",$D85=""),"Check rate setup",IF(OR(NOT(ISNUMBER($B85)),NOT(ISNUMBER($C85)),NOT(ISNUMBER($D85))),"Check rate setup",IF(OR($B85&lt;0,$B85&gt;1,$C85&lt;0,$D85&lt;0,$D85&gt;1),"Check rate setup",IF(COUNTIF($A$7:$A$106,$A85)&gt;1,"Check duplicate technician",""))))))</f>
        <v/>
      </c>
    </row>
    <row r="86">
      <c r="A86" s="17" t="n"/>
      <c r="B86" s="26" t="n"/>
      <c r="C86" s="27" t="n"/>
      <c r="D86" s="26" t="n"/>
      <c r="E86" s="24">
        <f>IF(COUNTA($A86:$D86)=0,"",IF($A86="","Enter technician name",IF(OR($B86="",$C86="",$D86=""),"Check rate setup",IF(OR(NOT(ISNUMBER($B86)),NOT(ISNUMBER($C86)),NOT(ISNUMBER($D86))),"Check rate setup",IF(OR($B86&lt;0,$B86&gt;1,$C86&lt;0,$D86&lt;0,$D86&gt;1),"Check rate setup",IF(COUNTIF($A$7:$A$106,$A86)&gt;1,"Check duplicate technician",""))))))</f>
        <v/>
      </c>
    </row>
    <row r="87">
      <c r="A87" s="17" t="n"/>
      <c r="B87" s="26" t="n"/>
      <c r="C87" s="27" t="n"/>
      <c r="D87" s="26" t="n"/>
      <c r="E87" s="15">
        <f>IF(COUNTA($A87:$D87)=0,"",IF($A87="","Enter technician name",IF(OR($B87="",$C87="",$D87=""),"Check rate setup",IF(OR(NOT(ISNUMBER($B87)),NOT(ISNUMBER($C87)),NOT(ISNUMBER($D87))),"Check rate setup",IF(OR($B87&lt;0,$B87&gt;1,$C87&lt;0,$D87&lt;0,$D87&gt;1),"Check rate setup",IF(COUNTIF($A$7:$A$106,$A87)&gt;1,"Check duplicate technician",""))))))</f>
        <v/>
      </c>
    </row>
    <row r="88">
      <c r="A88" s="17" t="n"/>
      <c r="B88" s="26" t="n"/>
      <c r="C88" s="27" t="n"/>
      <c r="D88" s="26" t="n"/>
      <c r="E88" s="24">
        <f>IF(COUNTA($A88:$D88)=0,"",IF($A88="","Enter technician name",IF(OR($B88="",$C88="",$D88=""),"Check rate setup",IF(OR(NOT(ISNUMBER($B88)),NOT(ISNUMBER($C88)),NOT(ISNUMBER($D88))),"Check rate setup",IF(OR($B88&lt;0,$B88&gt;1,$C88&lt;0,$D88&lt;0,$D88&gt;1),"Check rate setup",IF(COUNTIF($A$7:$A$106,$A88)&gt;1,"Check duplicate technician",""))))))</f>
        <v/>
      </c>
    </row>
    <row r="89">
      <c r="A89" s="17" t="n"/>
      <c r="B89" s="26" t="n"/>
      <c r="C89" s="27" t="n"/>
      <c r="D89" s="26" t="n"/>
      <c r="E89" s="15">
        <f>IF(COUNTA($A89:$D89)=0,"",IF($A89="","Enter technician name",IF(OR($B89="",$C89="",$D89=""),"Check rate setup",IF(OR(NOT(ISNUMBER($B89)),NOT(ISNUMBER($C89)),NOT(ISNUMBER($D89))),"Check rate setup",IF(OR($B89&lt;0,$B89&gt;1,$C89&lt;0,$D89&lt;0,$D89&gt;1),"Check rate setup",IF(COUNTIF($A$7:$A$106,$A89)&gt;1,"Check duplicate technician",""))))))</f>
        <v/>
      </c>
    </row>
    <row r="90">
      <c r="A90" s="17" t="n"/>
      <c r="B90" s="26" t="n"/>
      <c r="C90" s="27" t="n"/>
      <c r="D90" s="26" t="n"/>
      <c r="E90" s="24">
        <f>IF(COUNTA($A90:$D90)=0,"",IF($A90="","Enter technician name",IF(OR($B90="",$C90="",$D90=""),"Check rate setup",IF(OR(NOT(ISNUMBER($B90)),NOT(ISNUMBER($C90)),NOT(ISNUMBER($D90))),"Check rate setup",IF(OR($B90&lt;0,$B90&gt;1,$C90&lt;0,$D90&lt;0,$D90&gt;1),"Check rate setup",IF(COUNTIF($A$7:$A$106,$A90)&gt;1,"Check duplicate technician",""))))))</f>
        <v/>
      </c>
    </row>
    <row r="91">
      <c r="A91" s="17" t="n"/>
      <c r="B91" s="26" t="n"/>
      <c r="C91" s="27" t="n"/>
      <c r="D91" s="26" t="n"/>
      <c r="E91" s="15">
        <f>IF(COUNTA($A91:$D91)=0,"",IF($A91="","Enter technician name",IF(OR($B91="",$C91="",$D91=""),"Check rate setup",IF(OR(NOT(ISNUMBER($B91)),NOT(ISNUMBER($C91)),NOT(ISNUMBER($D91))),"Check rate setup",IF(OR($B91&lt;0,$B91&gt;1,$C91&lt;0,$D91&lt;0,$D91&gt;1),"Check rate setup",IF(COUNTIF($A$7:$A$106,$A91)&gt;1,"Check duplicate technician",""))))))</f>
        <v/>
      </c>
    </row>
    <row r="92">
      <c r="A92" s="17" t="n"/>
      <c r="B92" s="26" t="n"/>
      <c r="C92" s="27" t="n"/>
      <c r="D92" s="26" t="n"/>
      <c r="E92" s="24">
        <f>IF(COUNTA($A92:$D92)=0,"",IF($A92="","Enter technician name",IF(OR($B92="",$C92="",$D92=""),"Check rate setup",IF(OR(NOT(ISNUMBER($B92)),NOT(ISNUMBER($C92)),NOT(ISNUMBER($D92))),"Check rate setup",IF(OR($B92&lt;0,$B92&gt;1,$C92&lt;0,$D92&lt;0,$D92&gt;1),"Check rate setup",IF(COUNTIF($A$7:$A$106,$A92)&gt;1,"Check duplicate technician",""))))))</f>
        <v/>
      </c>
    </row>
    <row r="93">
      <c r="A93" s="17" t="n"/>
      <c r="B93" s="26" t="n"/>
      <c r="C93" s="27" t="n"/>
      <c r="D93" s="26" t="n"/>
      <c r="E93" s="15">
        <f>IF(COUNTA($A93:$D93)=0,"",IF($A93="","Enter technician name",IF(OR($B93="",$C93="",$D93=""),"Check rate setup",IF(OR(NOT(ISNUMBER($B93)),NOT(ISNUMBER($C93)),NOT(ISNUMBER($D93))),"Check rate setup",IF(OR($B93&lt;0,$B93&gt;1,$C93&lt;0,$D93&lt;0,$D93&gt;1),"Check rate setup",IF(COUNTIF($A$7:$A$106,$A93)&gt;1,"Check duplicate technician",""))))))</f>
        <v/>
      </c>
    </row>
    <row r="94">
      <c r="A94" s="17" t="n"/>
      <c r="B94" s="26" t="n"/>
      <c r="C94" s="27" t="n"/>
      <c r="D94" s="26" t="n"/>
      <c r="E94" s="24">
        <f>IF(COUNTA($A94:$D94)=0,"",IF($A94="","Enter technician name",IF(OR($B94="",$C94="",$D94=""),"Check rate setup",IF(OR(NOT(ISNUMBER($B94)),NOT(ISNUMBER($C94)),NOT(ISNUMBER($D94))),"Check rate setup",IF(OR($B94&lt;0,$B94&gt;1,$C94&lt;0,$D94&lt;0,$D94&gt;1),"Check rate setup",IF(COUNTIF($A$7:$A$106,$A94)&gt;1,"Check duplicate technician",""))))))</f>
        <v/>
      </c>
    </row>
    <row r="95">
      <c r="A95" s="17" t="n"/>
      <c r="B95" s="26" t="n"/>
      <c r="C95" s="27" t="n"/>
      <c r="D95" s="26" t="n"/>
      <c r="E95" s="15">
        <f>IF(COUNTA($A95:$D95)=0,"",IF($A95="","Enter technician name",IF(OR($B95="",$C95="",$D95=""),"Check rate setup",IF(OR(NOT(ISNUMBER($B95)),NOT(ISNUMBER($C95)),NOT(ISNUMBER($D95))),"Check rate setup",IF(OR($B95&lt;0,$B95&gt;1,$C95&lt;0,$D95&lt;0,$D95&gt;1),"Check rate setup",IF(COUNTIF($A$7:$A$106,$A95)&gt;1,"Check duplicate technician",""))))))</f>
        <v/>
      </c>
    </row>
    <row r="96">
      <c r="A96" s="17" t="n"/>
      <c r="B96" s="26" t="n"/>
      <c r="C96" s="27" t="n"/>
      <c r="D96" s="26" t="n"/>
      <c r="E96" s="24">
        <f>IF(COUNTA($A96:$D96)=0,"",IF($A96="","Enter technician name",IF(OR($B96="",$C96="",$D96=""),"Check rate setup",IF(OR(NOT(ISNUMBER($B96)),NOT(ISNUMBER($C96)),NOT(ISNUMBER($D96))),"Check rate setup",IF(OR($B96&lt;0,$B96&gt;1,$C96&lt;0,$D96&lt;0,$D96&gt;1),"Check rate setup",IF(COUNTIF($A$7:$A$106,$A96)&gt;1,"Check duplicate technician",""))))))</f>
        <v/>
      </c>
    </row>
    <row r="97">
      <c r="A97" s="17" t="n"/>
      <c r="B97" s="26" t="n"/>
      <c r="C97" s="27" t="n"/>
      <c r="D97" s="26" t="n"/>
      <c r="E97" s="15">
        <f>IF(COUNTA($A97:$D97)=0,"",IF($A97="","Enter technician name",IF(OR($B97="",$C97="",$D97=""),"Check rate setup",IF(OR(NOT(ISNUMBER($B97)),NOT(ISNUMBER($C97)),NOT(ISNUMBER($D97))),"Check rate setup",IF(OR($B97&lt;0,$B97&gt;1,$C97&lt;0,$D97&lt;0,$D97&gt;1),"Check rate setup",IF(COUNTIF($A$7:$A$106,$A97)&gt;1,"Check duplicate technician",""))))))</f>
        <v/>
      </c>
    </row>
    <row r="98">
      <c r="A98" s="17" t="n"/>
      <c r="B98" s="26" t="n"/>
      <c r="C98" s="27" t="n"/>
      <c r="D98" s="26" t="n"/>
      <c r="E98" s="24">
        <f>IF(COUNTA($A98:$D98)=0,"",IF($A98="","Enter technician name",IF(OR($B98="",$C98="",$D98=""),"Check rate setup",IF(OR(NOT(ISNUMBER($B98)),NOT(ISNUMBER($C98)),NOT(ISNUMBER($D98))),"Check rate setup",IF(OR($B98&lt;0,$B98&gt;1,$C98&lt;0,$D98&lt;0,$D98&gt;1),"Check rate setup",IF(COUNTIF($A$7:$A$106,$A98)&gt;1,"Check duplicate technician",""))))))</f>
        <v/>
      </c>
    </row>
    <row r="99">
      <c r="A99" s="17" t="n"/>
      <c r="B99" s="26" t="n"/>
      <c r="C99" s="27" t="n"/>
      <c r="D99" s="26" t="n"/>
      <c r="E99" s="15">
        <f>IF(COUNTA($A99:$D99)=0,"",IF($A99="","Enter technician name",IF(OR($B99="",$C99="",$D99=""),"Check rate setup",IF(OR(NOT(ISNUMBER($B99)),NOT(ISNUMBER($C99)),NOT(ISNUMBER($D99))),"Check rate setup",IF(OR($B99&lt;0,$B99&gt;1,$C99&lt;0,$D99&lt;0,$D99&gt;1),"Check rate setup",IF(COUNTIF($A$7:$A$106,$A99)&gt;1,"Check duplicate technician",""))))))</f>
        <v/>
      </c>
    </row>
    <row r="100">
      <c r="A100" s="17" t="n"/>
      <c r="B100" s="26" t="n"/>
      <c r="C100" s="27" t="n"/>
      <c r="D100" s="26" t="n"/>
      <c r="E100" s="24">
        <f>IF(COUNTA($A100:$D100)=0,"",IF($A100="","Enter technician name",IF(OR($B100="",$C100="",$D100=""),"Check rate setup",IF(OR(NOT(ISNUMBER($B100)),NOT(ISNUMBER($C100)),NOT(ISNUMBER($D100))),"Check rate setup",IF(OR($B100&lt;0,$B100&gt;1,$C100&lt;0,$D100&lt;0,$D100&gt;1),"Check rate setup",IF(COUNTIF($A$7:$A$106,$A100)&gt;1,"Check duplicate technician",""))))))</f>
        <v/>
      </c>
    </row>
    <row r="101">
      <c r="A101" s="17" t="n"/>
      <c r="B101" s="26" t="n"/>
      <c r="C101" s="27" t="n"/>
      <c r="D101" s="26" t="n"/>
      <c r="E101" s="15">
        <f>IF(COUNTA($A101:$D101)=0,"",IF($A101="","Enter technician name",IF(OR($B101="",$C101="",$D101=""),"Check rate setup",IF(OR(NOT(ISNUMBER($B101)),NOT(ISNUMBER($C101)),NOT(ISNUMBER($D101))),"Check rate setup",IF(OR($B101&lt;0,$B101&gt;1,$C101&lt;0,$D101&lt;0,$D101&gt;1),"Check rate setup",IF(COUNTIF($A$7:$A$106,$A101)&gt;1,"Check duplicate technician",""))))))</f>
        <v/>
      </c>
    </row>
    <row r="102">
      <c r="A102" s="17" t="n"/>
      <c r="B102" s="26" t="n"/>
      <c r="C102" s="27" t="n"/>
      <c r="D102" s="26" t="n"/>
      <c r="E102" s="24">
        <f>IF(COUNTA($A102:$D102)=0,"",IF($A102="","Enter technician name",IF(OR($B102="",$C102="",$D102=""),"Check rate setup",IF(OR(NOT(ISNUMBER($B102)),NOT(ISNUMBER($C102)),NOT(ISNUMBER($D102))),"Check rate setup",IF(OR($B102&lt;0,$B102&gt;1,$C102&lt;0,$D102&lt;0,$D102&gt;1),"Check rate setup",IF(COUNTIF($A$7:$A$106,$A102)&gt;1,"Check duplicate technician",""))))))</f>
        <v/>
      </c>
    </row>
    <row r="103">
      <c r="A103" s="17" t="n"/>
      <c r="B103" s="26" t="n"/>
      <c r="C103" s="27" t="n"/>
      <c r="D103" s="26" t="n"/>
      <c r="E103" s="15">
        <f>IF(COUNTA($A103:$D103)=0,"",IF($A103="","Enter technician name",IF(OR($B103="",$C103="",$D103=""),"Check rate setup",IF(OR(NOT(ISNUMBER($B103)),NOT(ISNUMBER($C103)),NOT(ISNUMBER($D103))),"Check rate setup",IF(OR($B103&lt;0,$B103&gt;1,$C103&lt;0,$D103&lt;0,$D103&gt;1),"Check rate setup",IF(COUNTIF($A$7:$A$106,$A103)&gt;1,"Check duplicate technician",""))))))</f>
        <v/>
      </c>
    </row>
    <row r="104">
      <c r="A104" s="17" t="n"/>
      <c r="B104" s="26" t="n"/>
      <c r="C104" s="27" t="n"/>
      <c r="D104" s="26" t="n"/>
      <c r="E104" s="24">
        <f>IF(COUNTA($A104:$D104)=0,"",IF($A104="","Enter technician name",IF(OR($B104="",$C104="",$D104=""),"Check rate setup",IF(OR(NOT(ISNUMBER($B104)),NOT(ISNUMBER($C104)),NOT(ISNUMBER($D104))),"Check rate setup",IF(OR($B104&lt;0,$B104&gt;1,$C104&lt;0,$D104&lt;0,$D104&gt;1),"Check rate setup",IF(COUNTIF($A$7:$A$106,$A104)&gt;1,"Check duplicate technician",""))))))</f>
        <v/>
      </c>
    </row>
    <row r="105">
      <c r="A105" s="17" t="n"/>
      <c r="B105" s="26" t="n"/>
      <c r="C105" s="27" t="n"/>
      <c r="D105" s="26" t="n"/>
      <c r="E105" s="15">
        <f>IF(COUNTA($A105:$D105)=0,"",IF($A105="","Enter technician name",IF(OR($B105="",$C105="",$D105=""),"Check rate setup",IF(OR(NOT(ISNUMBER($B105)),NOT(ISNUMBER($C105)),NOT(ISNUMBER($D105))),"Check rate setup",IF(OR($B105&lt;0,$B105&gt;1,$C105&lt;0,$D105&lt;0,$D105&gt;1),"Check rate setup",IF(COUNTIF($A$7:$A$106,$A105)&gt;1,"Check duplicate technician",""))))))</f>
        <v/>
      </c>
    </row>
    <row r="106">
      <c r="A106" s="17" t="n"/>
      <c r="B106" s="26" t="n"/>
      <c r="C106" s="27" t="n"/>
      <c r="D106" s="26" t="n"/>
      <c r="E106" s="24">
        <f>IF(COUNTA($A106:$D106)=0,"",IF($A106="","Enter technician name",IF(OR($B106="",$C106="",$D106=""),"Check rate setup",IF(OR(NOT(ISNUMBER($B106)),NOT(ISNUMBER($C106)),NOT(ISNUMBER($D106))),"Check rate setup",IF(OR($B106&lt;0,$B106&gt;1,$C106&lt;0,$D106&lt;0,$D106&gt;1),"Check rate setup",IF(COUNTIF($A$7:$A$106,$A106)&gt;1,"Check duplicate technician",""))))))</f>
        <v/>
      </c>
    </row>
  </sheetData>
  <autoFilter ref="A6:E106"/>
  <mergeCells count="1">
    <mergeCell ref="A1:G1"/>
  </mergeCells>
  <conditionalFormatting sqref="E7:E106">
    <cfRule type="expression" priority="1" dxfId="0">
      <formula>$E7&lt;&gt;""</formula>
    </cfRule>
  </conditionalFormatting>
  <conditionalFormatting sqref="A7:A106">
    <cfRule type="expression" priority="2" dxfId="0">
      <formula>AND($A7&lt;&gt;"",COUNTIF($A$7:$A$106,$A7)&gt;1)</formula>
    </cfRule>
  </conditionalFormatting>
  <dataValidations count="4">
    <dataValidation sqref="B7:B106" showDropDown="0" showInputMessage="0" showErrorMessage="0" allowBlank="0" errorTitle="Check base rate" error="Enter a base commission rate from 0% through 100%." type="decimal" operator="between">
      <formula1>0</formula1>
      <formula2>1</formula2>
    </dataValidation>
    <dataValidation sqref="C7:C106" showDropDown="0" showInputMessage="0" showErrorMessage="0" allowBlank="0" errorTitle="Check monthly threshold" error="Enter a nonnegative monthly threshold." type="decimal" operator="greaterThanOrEqual">
      <formula1>0</formula1>
    </dataValidation>
    <dataValidation sqref="D7:D106" showDropDown="0" showInputMessage="0" showErrorMessage="0" allowBlank="0" errorTitle="Check bonus rate" error="Enter a bonus rate from 0% through 100%." type="decimal" operator="between">
      <formula1>0</formula1>
      <formula2>1</formula2>
    </dataValidation>
    <dataValidation sqref="G7:G9" showDropDown="0" showInputMessage="0" showErrorMessage="0" allowBlank="0" errorTitle="Check eligible share" error="Enter an eligible share from 0% through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2026-09-11T02:48:13Z</dcterms:created>
  <dcterms:modified xmlns:dcterms="http://purl.org/dc/terms/" xmlns:xsi="http://www.w3.org/2001/XMLSchema-instance" xsi:type="dcterms:W3CDTF">2026-09-11T02:48:13+00:00Z</dcterms:modified>
</cp:coreProperties>
</file>