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abor Entri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'Labor Entries'!$A$4:$R$104</definedName>
    <definedName name="_xlnm._FilterDatabase" localSheetId="2" hidden="1">'Assumptions'!$A$14:$E$114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MM/DD/YYYY"/>
    <numFmt numFmtId="167" formatCode="0.00x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96965"/>
      <sz val="9"/>
    </font>
    <font>
      <name val="Calibri"/>
      <b val="1"/>
      <color rgb="00FFFFFF"/>
      <sz val="11"/>
    </font>
    <font>
      <name val="Calibri"/>
      <b val="1"/>
      <color rgb="00243238"/>
      <sz val="10"/>
    </font>
    <font>
      <name val="Calibri"/>
      <color rgb="00243238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2" fontId="5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2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2" fontId="5" fillId="6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 wrapText="1"/>
    </xf>
    <xf numFmtId="167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5" fontId="0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2" fontId="0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164" fontId="0" fillId="6" borderId="1" applyAlignment="1" pivotButton="0" quotePrefix="0" xfId="0">
      <alignment horizontal="right" vertical="center"/>
    </xf>
    <xf numFmtId="166" fontId="0" fillId="6" borderId="1" applyAlignment="1" pivotButton="0" quotePrefix="0" xfId="0">
      <alignment horizontal="right" vertical="center"/>
    </xf>
    <xf numFmtId="167" fontId="0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5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left" vertical="center"/>
    </xf>
    <xf numFmtId="167" fontId="5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167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left" vertical="center"/>
    </xf>
    <xf numFmtId="165" fontId="0" fillId="6" borderId="1" applyAlignment="1" pivotButton="0" quotePrefix="0" xfId="0">
      <alignment horizontal="right" vertical="center"/>
    </xf>
    <xf numFmtId="164" fontId="0" fillId="6" borderId="1" applyAlignment="1" pivotButton="0" quotePrefix="0" xfId="0">
      <alignment horizontal="right" vertical="center"/>
    </xf>
    <xf numFmtId="166" fontId="0" fillId="6" borderId="1" applyAlignment="1" pivotButton="0" quotePrefix="0" xfId="0">
      <alignment horizontal="right" vertical="center"/>
    </xf>
    <xf numFmtId="167" fontId="0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Loaded Cost by Technician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'Summary'!M4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'Summary'!$L$5:$L$10</f>
            </numRef>
          </cat>
          <val>
            <numRef>
              <f>'Summary'!$M$5:$M$10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Loaded Cost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29" customWidth="1" min="4" max="4"/>
    <col width="17" customWidth="1" min="5" max="5"/>
    <col width="18" customWidth="1" min="6" max="6"/>
    <col width="22" customWidth="1" min="7" max="7"/>
    <col width="3" customWidth="1" min="8" max="8"/>
    <col width="14" customWidth="1" min="9" max="9"/>
    <col width="14" customWidth="1" min="10" max="10"/>
    <col width="14" customWidth="1" min="11" max="11"/>
    <col hidden="1" width="13" customWidth="1" min="12" max="12"/>
    <col hidden="1" width="13" customWidth="1" min="13" max="13"/>
  </cols>
  <sheetData>
    <row r="1" ht="28" customHeight="1">
      <c r="A1" s="1" t="inlineStr">
        <is>
          <t>Pest Control Technician Labor Cost Calculator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6" t="n"/>
    </row>
    <row r="2" ht="30" customHeight="1">
      <c r="A2" s="3" t="inlineStr">
        <is>
          <t>Uses entered wages, payroll burden, overtime, and productive hours. All examples are fictional; review source records before making decisions.</t>
        </is>
      </c>
    </row>
    <row r="3"/>
    <row r="4">
      <c r="A4" s="4" t="inlineStr">
        <is>
          <t>Labor Indicator</t>
        </is>
      </c>
      <c r="B4" s="4" t="inlineStr">
        <is>
          <t>Calculated Value</t>
        </is>
      </c>
      <c r="D4" s="4" t="inlineStr">
        <is>
          <t>Technician</t>
        </is>
      </c>
      <c r="E4" s="4" t="inlineStr">
        <is>
          <t>Productive Hours</t>
        </is>
      </c>
      <c r="F4" s="4" t="inlineStr">
        <is>
          <t>Loaded Labor Cost</t>
        </is>
      </c>
      <c r="G4" s="4" t="inlineStr">
        <is>
          <t>Cost per Productive Hour</t>
        </is>
      </c>
      <c r="L4" t="inlineStr">
        <is>
          <t>Technician</t>
        </is>
      </c>
      <c r="M4" t="inlineStr">
        <is>
          <t>Loaded Labor Cost</t>
        </is>
      </c>
    </row>
    <row r="5">
      <c r="A5" s="5" t="inlineStr">
        <is>
          <t>Entered labor records</t>
        </is>
      </c>
      <c r="B5" s="6">
        <f>COUNTIF('Labor Entries'!$B$5:$B$104,"&lt;&gt;")</f>
        <v/>
      </c>
      <c r="D5" s="7">
        <f>IF(Assumptions!$A$15="","",Assumptions!$A$15)</f>
        <v/>
      </c>
      <c r="E5" s="8">
        <f>IF($D5="","",IF(COUNTIF('Labor Entries'!$B$5:$B$104,$D5)=0,"",SUMIF('Labor Entries'!$B$5:$B$104,$D5,'Labor Entries'!$F$5:$F$104)))</f>
        <v/>
      </c>
      <c r="F5" s="37">
        <f>IF($D5="","",IF(COUNTIF('Labor Entries'!$B$5:$B$104,$D5)=0,"",SUMIF('Labor Entries'!$B$5:$B$104,$D5,'Labor Entries'!$O$5:$O$104)))</f>
        <v/>
      </c>
      <c r="G5" s="37">
        <f>IF(OR($E5="",$F5=""),"",IFERROR($F5/$E5,""))</f>
        <v/>
      </c>
      <c r="L5">
        <f>IF($D5="","",$D5)</f>
        <v/>
      </c>
      <c r="M5">
        <f>IF(OR($L5="",COUNTIF('Labor Entries'!$B$5:$B$104,$L5)=0),"",SUMIF('Labor Entries'!$B$5:$B$104,$L5,'Labor Entries'!$O$5:$O$104))</f>
        <v/>
      </c>
    </row>
    <row r="6">
      <c r="A6" s="10" t="inlineStr">
        <is>
          <t>Regular hours</t>
        </is>
      </c>
      <c r="B6" s="11">
        <f>SUM('Labor Entries'!$D$5:$D$104)</f>
        <v/>
      </c>
      <c r="D6" s="12">
        <f>IF(Assumptions!$A$16="","",Assumptions!$A$16)</f>
        <v/>
      </c>
      <c r="E6" s="11">
        <f>IF($D6="","",IF(COUNTIF('Labor Entries'!$B$5:$B$104,$D6)=0,"",SUMIF('Labor Entries'!$B$5:$B$104,$D6,'Labor Entries'!$F$5:$F$104)))</f>
        <v/>
      </c>
      <c r="F6" s="38">
        <f>IF($D6="","",IF(COUNTIF('Labor Entries'!$B$5:$B$104,$D6)=0,"",SUMIF('Labor Entries'!$B$5:$B$104,$D6,'Labor Entries'!$O$5:$O$104)))</f>
        <v/>
      </c>
      <c r="G6" s="38">
        <f>IF(OR($E6="",$F6=""),"",IFERROR($F6/$E6,""))</f>
        <v/>
      </c>
      <c r="L6">
        <f>IF($D6="","",$D6)</f>
        <v/>
      </c>
      <c r="M6">
        <f>IF(OR($L6="",COUNTIF('Labor Entries'!$B$5:$B$104,$L6)=0),"",SUMIF('Labor Entries'!$B$5:$B$104,$L6,'Labor Entries'!$O$5:$O$104))</f>
        <v/>
      </c>
    </row>
    <row r="7">
      <c r="A7" s="5" t="inlineStr">
        <is>
          <t>Overtime hours</t>
        </is>
      </c>
      <c r="B7" s="8">
        <f>SUM('Labor Entries'!$E$5:$E$104)</f>
        <v/>
      </c>
      <c r="D7" s="7">
        <f>IF(Assumptions!$A$17="","",Assumptions!$A$17)</f>
        <v/>
      </c>
      <c r="E7" s="8">
        <f>IF($D7="","",IF(COUNTIF('Labor Entries'!$B$5:$B$104,$D7)=0,"",SUMIF('Labor Entries'!$B$5:$B$104,$D7,'Labor Entries'!$F$5:$F$104)))</f>
        <v/>
      </c>
      <c r="F7" s="37">
        <f>IF($D7="","",IF(COUNTIF('Labor Entries'!$B$5:$B$104,$D7)=0,"",SUMIF('Labor Entries'!$B$5:$B$104,$D7,'Labor Entries'!$O$5:$O$104)))</f>
        <v/>
      </c>
      <c r="G7" s="37">
        <f>IF(OR($E7="",$F7=""),"",IFERROR($F7/$E7,""))</f>
        <v/>
      </c>
      <c r="L7">
        <f>IF($D7="","",$D7)</f>
        <v/>
      </c>
      <c r="M7">
        <f>IF(OR($L7="",COUNTIF('Labor Entries'!$B$5:$B$104,$L7)=0),"",SUMIF('Labor Entries'!$B$5:$B$104,$L7,'Labor Entries'!$O$5:$O$104))</f>
        <v/>
      </c>
    </row>
    <row r="8">
      <c r="A8" s="10" t="inlineStr">
        <is>
          <t>Total paid hours</t>
        </is>
      </c>
      <c r="B8" s="11">
        <f>SUM(B6:B7)</f>
        <v/>
      </c>
      <c r="D8" s="12">
        <f>IF(Assumptions!$A$18="","",Assumptions!$A$18)</f>
        <v/>
      </c>
      <c r="E8" s="11">
        <f>IF($D8="","",IF(COUNTIF('Labor Entries'!$B$5:$B$104,$D8)=0,"",SUMIF('Labor Entries'!$B$5:$B$104,$D8,'Labor Entries'!$F$5:$F$104)))</f>
        <v/>
      </c>
      <c r="F8" s="38">
        <f>IF($D8="","",IF(COUNTIF('Labor Entries'!$B$5:$B$104,$D8)=0,"",SUMIF('Labor Entries'!$B$5:$B$104,$D8,'Labor Entries'!$O$5:$O$104)))</f>
        <v/>
      </c>
      <c r="G8" s="38">
        <f>IF(OR($E8="",$F8=""),"",IFERROR($F8/$E8,""))</f>
        <v/>
      </c>
      <c r="L8">
        <f>IF($D8="","",$D8)</f>
        <v/>
      </c>
      <c r="M8">
        <f>IF(OR($L8="",COUNTIF('Labor Entries'!$B$5:$B$104,$L8)=0),"",SUMIF('Labor Entries'!$B$5:$B$104,$L8,'Labor Entries'!$O$5:$O$104))</f>
        <v/>
      </c>
    </row>
    <row r="9">
      <c r="A9" s="5" t="inlineStr">
        <is>
          <t>Productive hours</t>
        </is>
      </c>
      <c r="B9" s="8">
        <f>SUM('Labor Entries'!$F$5:$F$104)</f>
        <v/>
      </c>
      <c r="D9" s="7">
        <f>IF(Assumptions!$A$19="","",Assumptions!$A$19)</f>
        <v/>
      </c>
      <c r="E9" s="8">
        <f>IF($D9="","",IF(COUNTIF('Labor Entries'!$B$5:$B$104,$D9)=0,"",SUMIF('Labor Entries'!$B$5:$B$104,$D9,'Labor Entries'!$F$5:$F$104)))</f>
        <v/>
      </c>
      <c r="F9" s="37">
        <f>IF($D9="","",IF(COUNTIF('Labor Entries'!$B$5:$B$104,$D9)=0,"",SUMIF('Labor Entries'!$B$5:$B$104,$D9,'Labor Entries'!$O$5:$O$104)))</f>
        <v/>
      </c>
      <c r="G9" s="37">
        <f>IF(OR($E9="",$F9=""),"",IFERROR($F9/$E9,""))</f>
        <v/>
      </c>
      <c r="L9">
        <f>IF($D9="","",$D9)</f>
        <v/>
      </c>
      <c r="M9">
        <f>IF(OR($L9="",COUNTIF('Labor Entries'!$B$5:$B$104,$L9)=0),"",SUMIF('Labor Entries'!$B$5:$B$104,$L9,'Labor Entries'!$O$5:$O$104))</f>
        <v/>
      </c>
    </row>
    <row r="10">
      <c r="A10" s="10" t="inlineStr">
        <is>
          <t>Productive hours percentage</t>
        </is>
      </c>
      <c r="B10" s="39">
        <f>IFERROR(B9/B8,"")</f>
        <v/>
      </c>
      <c r="D10" s="12">
        <f>IF(Assumptions!$A$20="","",Assumptions!$A$20)</f>
        <v/>
      </c>
      <c r="E10" s="11">
        <f>IF($D10="","",IF(COUNTIF('Labor Entries'!$B$5:$B$104,$D10)=0,"",SUMIF('Labor Entries'!$B$5:$B$104,$D10,'Labor Entries'!$F$5:$F$104)))</f>
        <v/>
      </c>
      <c r="F10" s="38">
        <f>IF($D10="","",IF(COUNTIF('Labor Entries'!$B$5:$B$104,$D10)=0,"",SUMIF('Labor Entries'!$B$5:$B$104,$D10,'Labor Entries'!$O$5:$O$104)))</f>
        <v/>
      </c>
      <c r="G10" s="38">
        <f>IF(OR($E10="",$F10=""),"",IFERROR($F10/$E10,""))</f>
        <v/>
      </c>
      <c r="L10">
        <f>IF($D10="","",$D10)</f>
        <v/>
      </c>
      <c r="M10">
        <f>IF(OR($L10="",COUNTIF('Labor Entries'!$B$5:$B$104,$L10)=0),"",SUMIF('Labor Entries'!$B$5:$B$104,$L10,'Labor Entries'!$O$5:$O$104))</f>
        <v/>
      </c>
    </row>
    <row r="11">
      <c r="A11" s="5" t="inlineStr">
        <is>
          <t>Straight-time and overtime pay</t>
        </is>
      </c>
      <c r="B11" s="37">
        <f>SUM('Labor Entries'!$L$5:$M$104)</f>
        <v/>
      </c>
      <c r="D11" s="7">
        <f>IF(Assumptions!$A$21="","",Assumptions!$A$21)</f>
        <v/>
      </c>
      <c r="E11" s="8">
        <f>IF($D11="","",IF(COUNTIF('Labor Entries'!$B$5:$B$104,$D11)=0,"",SUMIF('Labor Entries'!$B$5:$B$104,$D11,'Labor Entries'!$F$5:$F$104)))</f>
        <v/>
      </c>
      <c r="F11" s="37">
        <f>IF($D11="","",IF(COUNTIF('Labor Entries'!$B$5:$B$104,$D11)=0,"",SUMIF('Labor Entries'!$B$5:$B$104,$D11,'Labor Entries'!$O$5:$O$104)))</f>
        <v/>
      </c>
      <c r="G11" s="37">
        <f>IF(OR($E11="",$F11=""),"",IFERROR($F11/$E11,""))</f>
        <v/>
      </c>
      <c r="L11">
        <f>IF($D11="","",$D11)</f>
        <v/>
      </c>
      <c r="M11">
        <f>IF(OR($L11="",COUNTIF('Labor Entries'!$B$5:$B$104,$L11)=0),"",SUMIF('Labor Entries'!$B$5:$B$104,$L11,'Labor Entries'!$O$5:$O$104))</f>
        <v/>
      </c>
    </row>
    <row r="12">
      <c r="A12" s="10" t="inlineStr">
        <is>
          <t>Payroll burden cost</t>
        </is>
      </c>
      <c r="B12" s="38">
        <f>SUM('Labor Entries'!$N$5:$N$104)</f>
        <v/>
      </c>
      <c r="D12" s="12">
        <f>IF(Assumptions!$A$22="","",Assumptions!$A$22)</f>
        <v/>
      </c>
      <c r="E12" s="11">
        <f>IF($D12="","",IF(COUNTIF('Labor Entries'!$B$5:$B$104,$D12)=0,"",SUMIF('Labor Entries'!$B$5:$B$104,$D12,'Labor Entries'!$F$5:$F$104)))</f>
        <v/>
      </c>
      <c r="F12" s="38">
        <f>IF($D12="","",IF(COUNTIF('Labor Entries'!$B$5:$B$104,$D12)=0,"",SUMIF('Labor Entries'!$B$5:$B$104,$D12,'Labor Entries'!$O$5:$O$104)))</f>
        <v/>
      </c>
      <c r="G12" s="38">
        <f>IF(OR($E12="",$F12=""),"",IFERROR($F12/$E12,""))</f>
        <v/>
      </c>
      <c r="L12">
        <f>IF($D12="","",$D12)</f>
        <v/>
      </c>
      <c r="M12">
        <f>IF(OR($L12="",COUNTIF('Labor Entries'!$B$5:$B$104,$L12)=0),"",SUMIF('Labor Entries'!$B$5:$B$104,$L12,'Labor Entries'!$O$5:$O$104))</f>
        <v/>
      </c>
    </row>
    <row r="13">
      <c r="A13" s="5" t="inlineStr">
        <is>
          <t>Total loaded labor cost</t>
        </is>
      </c>
      <c r="B13" s="37">
        <f>SUM('Labor Entries'!$O$5:$O$104)</f>
        <v/>
      </c>
      <c r="D13" s="7">
        <f>IF(Assumptions!$A$23="","",Assumptions!$A$23)</f>
        <v/>
      </c>
      <c r="E13" s="8">
        <f>IF($D13="","",IF(COUNTIF('Labor Entries'!$B$5:$B$104,$D13)=0,"",SUMIF('Labor Entries'!$B$5:$B$104,$D13,'Labor Entries'!$F$5:$F$104)))</f>
        <v/>
      </c>
      <c r="F13" s="37">
        <f>IF($D13="","",IF(COUNTIF('Labor Entries'!$B$5:$B$104,$D13)=0,"",SUMIF('Labor Entries'!$B$5:$B$104,$D13,'Labor Entries'!$O$5:$O$104)))</f>
        <v/>
      </c>
      <c r="G13" s="37">
        <f>IF(OR($E13="",$F13=""),"",IFERROR($F13/$E13,""))</f>
        <v/>
      </c>
      <c r="L13">
        <f>IF($D13="","",$D13)</f>
        <v/>
      </c>
      <c r="M13">
        <f>IF(OR($L13="",COUNTIF('Labor Entries'!$B$5:$B$104,$L13)=0),"",SUMIF('Labor Entries'!$B$5:$B$104,$L13,'Labor Entries'!$O$5:$O$104))</f>
        <v/>
      </c>
    </row>
    <row r="14">
      <c r="A14" s="10" t="inlineStr">
        <is>
          <t>Loaded cost per productive hour</t>
        </is>
      </c>
      <c r="B14" s="38">
        <f>IFERROR(B13/B9,"")</f>
        <v/>
      </c>
      <c r="D14" s="12">
        <f>IF(Assumptions!$A$24="","",Assumptions!$A$24)</f>
        <v/>
      </c>
      <c r="E14" s="11">
        <f>IF($D14="","",IF(COUNTIF('Labor Entries'!$B$5:$B$104,$D14)=0,"",SUMIF('Labor Entries'!$B$5:$B$104,$D14,'Labor Entries'!$F$5:$F$104)))</f>
        <v/>
      </c>
      <c r="F14" s="38">
        <f>IF($D14="","",IF(COUNTIF('Labor Entries'!$B$5:$B$104,$D14)=0,"",SUMIF('Labor Entries'!$B$5:$B$104,$D14,'Labor Entries'!$O$5:$O$104)))</f>
        <v/>
      </c>
      <c r="G14" s="38">
        <f>IF(OR($E14="",$F14=""),"",IFERROR($F14/$E14,""))</f>
        <v/>
      </c>
      <c r="L14">
        <f>IF($D14="","",$D14)</f>
        <v/>
      </c>
      <c r="M14">
        <f>IF(OR($L14="",COUNTIF('Labor Entries'!$B$5:$B$104,$L14)=0),"",SUMIF('Labor Entries'!$B$5:$B$104,$L14,'Labor Entries'!$O$5:$O$104))</f>
        <v/>
      </c>
    </row>
    <row r="15">
      <c r="A15" s="5" t="inlineStr">
        <is>
          <t>Entries needing human check</t>
        </is>
      </c>
      <c r="B15" s="6">
        <f>COUNTIF('Labor Entries'!$R$5:$R$104,"Check*")+COUNTIF('Labor Entries'!$R$5:$R$104,"Review*")</f>
        <v/>
      </c>
    </row>
  </sheetData>
  <mergeCells count="1">
    <mergeCell ref="A1:K1"/>
  </mergeCells>
  <conditionalFormatting sqref="B15">
    <cfRule type="expression" priority="1" dxfId="0">
      <formula>$B$15&gt;0</formula>
    </cfRule>
    <cfRule type="expression" priority="2" dxfId="1">
      <formula>$B$15=0</formula>
    </cfRule>
  </conditionalFormatting>
  <pageMargins left="0.25" right="0.25" top="0.5" bottom="0.5" header="0.5" footer="0.5"/>
  <pageSetup orientation="landscape" fitToHeight="0" fitToWidth="1"/>
  <headerFooter>
    <oddHeader/>
    <oddFooter>&amp;CInternal calculation aid — review entered data and assumptions.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3" customWidth="1" min="3" max="3"/>
    <col width="14" customWidth="1" min="4" max="4"/>
    <col width="15" customWidth="1" min="5" max="5"/>
    <col width="16" customWidth="1" min="6" max="6"/>
    <col width="27" customWidth="1" min="7" max="7"/>
    <col width="14" customWidth="1" min="8" max="8"/>
    <col width="17" customWidth="1" min="9" max="9"/>
    <col width="18" customWidth="1" min="10" max="10"/>
    <col width="18" customWidth="1" min="11" max="11"/>
    <col width="14" customWidth="1" min="12" max="12"/>
    <col width="14" customWidth="1" min="13" max="13"/>
    <col width="19" customWidth="1" min="14" max="14"/>
    <col width="18" customWidth="1" min="15" max="15"/>
    <col width="25" customWidth="1" min="16" max="16"/>
    <col width="23" customWidth="1" min="17" max="17"/>
    <col width="25" customWidth="1" min="18" max="18"/>
  </cols>
  <sheetData>
    <row r="1" ht="28" customHeight="1">
      <c r="A1" s="1" t="inlineStr">
        <is>
          <t>Technician Labor Entries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  <c r="O1" s="35" t="n"/>
      <c r="P1" s="35" t="n"/>
      <c r="Q1" s="35" t="n"/>
      <c r="R1" s="36" t="n"/>
    </row>
    <row r="2" ht="30" customHeight="1">
      <c r="A2" s="3" t="inlineStr">
        <is>
          <t>Enter one labor record per technician and period. Yellow cells are editable. Calculated checks are prompts for human review, not official determinations.</t>
        </is>
      </c>
    </row>
    <row r="3"/>
    <row r="4" ht="35" customHeight="1">
      <c r="A4" s="4" t="inlineStr">
        <is>
          <t>Week Ending</t>
        </is>
      </c>
      <c r="B4" s="4" t="inlineStr">
        <is>
          <t>Technician</t>
        </is>
      </c>
      <c r="C4" s="4" t="inlineStr">
        <is>
          <t>Route</t>
        </is>
      </c>
      <c r="D4" s="4" t="inlineStr">
        <is>
          <t>Regular Hours</t>
        </is>
      </c>
      <c r="E4" s="4" t="inlineStr">
        <is>
          <t>Overtime Hours</t>
        </is>
      </c>
      <c r="F4" s="4" t="inlineStr">
        <is>
          <t>Productive Hours</t>
        </is>
      </c>
      <c r="G4" s="4" t="inlineStr">
        <is>
          <t>Responsibility</t>
        </is>
      </c>
      <c r="H4" s="4" t="inlineStr">
        <is>
          <t>Entry Status</t>
        </is>
      </c>
      <c r="I4" s="4" t="inlineStr">
        <is>
          <t>Base Hourly Wage</t>
        </is>
      </c>
      <c r="J4" s="4" t="inlineStr">
        <is>
          <t>Overtime Multiplier</t>
        </is>
      </c>
      <c r="K4" s="4" t="inlineStr">
        <is>
          <t>Payroll Burden Rate</t>
        </is>
      </c>
      <c r="L4" s="4" t="inlineStr">
        <is>
          <t>Regular Pay</t>
        </is>
      </c>
      <c r="M4" s="4" t="inlineStr">
        <is>
          <t>Overtime Pay</t>
        </is>
      </c>
      <c r="N4" s="4" t="inlineStr">
        <is>
          <t>Payroll Burden Cost</t>
        </is>
      </c>
      <c r="O4" s="4" t="inlineStr">
        <is>
          <t>Loaded Labor Cost</t>
        </is>
      </c>
      <c r="P4" s="4" t="inlineStr">
        <is>
          <t>Loaded Cost per Productive Hour</t>
        </is>
      </c>
      <c r="Q4" s="4" t="inlineStr">
        <is>
          <t>Productive Hours Percentage</t>
        </is>
      </c>
      <c r="R4" s="4" t="inlineStr">
        <is>
          <t>Human Check</t>
        </is>
      </c>
    </row>
    <row r="5">
      <c r="A5" s="40" t="n">
        <v>46248</v>
      </c>
      <c r="B5" s="16" t="inlineStr">
        <is>
          <t>Fictional Tech Aster</t>
        </is>
      </c>
      <c r="C5" s="16" t="inlineStr">
        <is>
          <t>Fictional Route Amber</t>
        </is>
      </c>
      <c r="D5" s="17" t="n">
        <v>40</v>
      </c>
      <c r="E5" s="17" t="n">
        <v>0</v>
      </c>
      <c r="F5" s="17" t="n">
        <v>31</v>
      </c>
      <c r="G5" s="16" t="inlineStr">
        <is>
          <t>Fictional Service Manager</t>
        </is>
      </c>
      <c r="H5" s="16" t="inlineStr">
        <is>
          <t>Reviewed</t>
        </is>
      </c>
      <c r="I5" s="37">
        <f>IF($B5="","",IFERROR(VLOOKUP($B5,Assumptions!$A$15:$E$114,2,FALSE),""))</f>
        <v/>
      </c>
      <c r="J5" s="41">
        <f>IF($B5="","",IFERROR(VLOOKUP($B5,Assumptions!$A$15:$E$114,4,FALSE),""))</f>
        <v/>
      </c>
      <c r="K5" s="42">
        <f>IF($B5="","",IFERROR(VLOOKUP($B5,Assumptions!$A$15:$E$114,3,FALSE),""))</f>
        <v/>
      </c>
      <c r="L5" s="37">
        <f>IF(OR(NOT(ISNUMBER($D5)),NOT(ISNUMBER($I5))),"",$D5*$I5)</f>
        <v/>
      </c>
      <c r="M5" s="37">
        <f>IF(OR(NOT(ISNUMBER($E5)),NOT(ISNUMBER($I5)),NOT(ISNUMBER($J5))),"",$E5*$I5*$J5)</f>
        <v/>
      </c>
      <c r="N5" s="37">
        <f>IF(OR(NOT(ISNUMBER($L5)),NOT(ISNUMBER($M5)),NOT(ISNUMBER($K5))),"",SUM($L5:$M5)*$K5)</f>
        <v/>
      </c>
      <c r="O5" s="37">
        <f>IF(OR(NOT(ISNUMBER($L5)),NOT(ISNUMBER($M5)),NOT(ISNUMBER($N5))),"",SUM($L5:$N5))</f>
        <v/>
      </c>
      <c r="P5" s="37">
        <f>IF(OR(NOT(ISNUMBER($O5)),NOT(ISNUMBER($F5)),$F5&lt;=0),"",IFERROR($O5/$F5,""))</f>
        <v/>
      </c>
      <c r="Q5" s="42">
        <f>IF(OR(NOT(ISNUMBER($D5)),NOT(ISNUMBER($E5)),NOT(ISNUMBER($F5)),SUM($D5:$E5)&lt;=0),"",IFERROR($F5/SUM($D5:$E5),""))</f>
        <v/>
      </c>
      <c r="R5" s="20">
        <f>IF(COUNTA($A5:$H5)=0,"",IF(OR($A5="",$B5="",$C5="",$D5="",$E5="",$F5="",$G5="",$H5=""),"Check missing input",IF(OR(NOT(ISNUMBER($A5)),NOT(ISNUMBER($D5)),NOT(ISNUMBER($E5)),NOT(ISNUMBER($F5))),"Check invalid input",IF(OR($I5="",$J5="",$K5=""),"Check technician setup",IF(IFERROR(VLOOKUP($B5,Assumptions!$A$15:$E$114,5,FALSE),"")&lt;&gt;"Active","Check technician setup",IF($F5&lt;=0,"Check productive hours",IF($F5&gt;SUM($D5:$E5),"Check productive hours",IF($D5&gt;Assumptions!$B$4,"Check regular hours",IF(SUM($D5:$E5)&gt;Assumptions!$B$5,"Check total hours",IF($P5&gt;Assumptions!$B$6,"Review cost rate",IF($Q5&lt;Assumptions!$B$3,"Review utilization",IF($H5="Draft","Review draft entry","No calculation alert"))))))))))))</f>
        <v/>
      </c>
    </row>
    <row r="6">
      <c r="A6" s="40" t="n">
        <v>46248</v>
      </c>
      <c r="B6" s="16" t="inlineStr">
        <is>
          <t>Fictional Tech Birch</t>
        </is>
      </c>
      <c r="C6" s="16" t="inlineStr">
        <is>
          <t>Fictional Route Blue</t>
        </is>
      </c>
      <c r="D6" s="17" t="n">
        <v>38</v>
      </c>
      <c r="E6" s="17" t="n">
        <v>2</v>
      </c>
      <c r="F6" s="17" t="n">
        <v>30</v>
      </c>
      <c r="G6" s="16" t="inlineStr">
        <is>
          <t>Fictional Operations Lead</t>
        </is>
      </c>
      <c r="H6" s="16" t="inlineStr">
        <is>
          <t>Reviewed</t>
        </is>
      </c>
      <c r="I6" s="38">
        <f>IF($B6="","",IFERROR(VLOOKUP($B6,Assumptions!$A$15:$E$114,2,FALSE),""))</f>
        <v/>
      </c>
      <c r="J6" s="43">
        <f>IF($B6="","",IFERROR(VLOOKUP($B6,Assumptions!$A$15:$E$114,4,FALSE),""))</f>
        <v/>
      </c>
      <c r="K6" s="44">
        <f>IF($B6="","",IFERROR(VLOOKUP($B6,Assumptions!$A$15:$E$114,3,FALSE),""))</f>
        <v/>
      </c>
      <c r="L6" s="38">
        <f>IF(OR(NOT(ISNUMBER($D6)),NOT(ISNUMBER($I6))),"",$D6*$I6)</f>
        <v/>
      </c>
      <c r="M6" s="38">
        <f>IF(OR(NOT(ISNUMBER($E6)),NOT(ISNUMBER($I6)),NOT(ISNUMBER($J6))),"",$E6*$I6*$J6)</f>
        <v/>
      </c>
      <c r="N6" s="38">
        <f>IF(OR(NOT(ISNUMBER($L6)),NOT(ISNUMBER($M6)),NOT(ISNUMBER($K6))),"",SUM($L6:$M6)*$K6)</f>
        <v/>
      </c>
      <c r="O6" s="38">
        <f>IF(OR(NOT(ISNUMBER($L6)),NOT(ISNUMBER($M6)),NOT(ISNUMBER($N6))),"",SUM($L6:$N6))</f>
        <v/>
      </c>
      <c r="P6" s="38">
        <f>IF(OR(NOT(ISNUMBER($O6)),NOT(ISNUMBER($F6)),$F6&lt;=0),"",IFERROR($O6/$F6,""))</f>
        <v/>
      </c>
      <c r="Q6" s="44">
        <f>IF(OR(NOT(ISNUMBER($D6)),NOT(ISNUMBER($E6)),NOT(ISNUMBER($F6)),SUM($D6:$E6)&lt;=0),"",IFERROR($F6/SUM($D6:$E6),""))</f>
        <v/>
      </c>
      <c r="R6" s="23">
        <f>IF(COUNTA($A6:$H6)=0,"",IF(OR($A6="",$B6="",$C6="",$D6="",$E6="",$F6="",$G6="",$H6=""),"Check missing input",IF(OR(NOT(ISNUMBER($A6)),NOT(ISNUMBER($D6)),NOT(ISNUMBER($E6)),NOT(ISNUMBER($F6))),"Check invalid input",IF(OR($I6="",$J6="",$K6=""),"Check technician setup",IF(IFERROR(VLOOKUP($B6,Assumptions!$A$15:$E$114,5,FALSE),"")&lt;&gt;"Active","Check technician setup",IF($F6&lt;=0,"Check productive hours",IF($F6&gt;SUM($D6:$E6),"Check productive hours",IF($D6&gt;Assumptions!$B$4,"Check regular hours",IF(SUM($D6:$E6)&gt;Assumptions!$B$5,"Check total hours",IF($P6&gt;Assumptions!$B$6,"Review cost rate",IF($Q6&lt;Assumptions!$B$3,"Review utilization",IF($H6="Draft","Review draft entry","No calculation alert"))))))))))))</f>
        <v/>
      </c>
    </row>
    <row r="7">
      <c r="A7" s="40" t="n">
        <v>46255</v>
      </c>
      <c r="B7" s="16" t="inlineStr">
        <is>
          <t>Fictional Tech Cobalt</t>
        </is>
      </c>
      <c r="C7" s="16" t="inlineStr">
        <is>
          <t>Fictional Route Green</t>
        </is>
      </c>
      <c r="D7" s="17" t="n">
        <v>40</v>
      </c>
      <c r="E7" s="17" t="n">
        <v>6</v>
      </c>
      <c r="F7" s="17" t="n">
        <v>35</v>
      </c>
      <c r="G7" s="16" t="inlineStr">
        <is>
          <t>Fictional Owner Review</t>
        </is>
      </c>
      <c r="H7" s="16" t="inlineStr">
        <is>
          <t>Reviewed</t>
        </is>
      </c>
      <c r="I7" s="37">
        <f>IF($B7="","",IFERROR(VLOOKUP($B7,Assumptions!$A$15:$E$114,2,FALSE),""))</f>
        <v/>
      </c>
      <c r="J7" s="41">
        <f>IF($B7="","",IFERROR(VLOOKUP($B7,Assumptions!$A$15:$E$114,4,FALSE),""))</f>
        <v/>
      </c>
      <c r="K7" s="42">
        <f>IF($B7="","",IFERROR(VLOOKUP($B7,Assumptions!$A$15:$E$114,3,FALSE),""))</f>
        <v/>
      </c>
      <c r="L7" s="37">
        <f>IF(OR(NOT(ISNUMBER($D7)),NOT(ISNUMBER($I7))),"",$D7*$I7)</f>
        <v/>
      </c>
      <c r="M7" s="37">
        <f>IF(OR(NOT(ISNUMBER($E7)),NOT(ISNUMBER($I7)),NOT(ISNUMBER($J7))),"",$E7*$I7*$J7)</f>
        <v/>
      </c>
      <c r="N7" s="37">
        <f>IF(OR(NOT(ISNUMBER($L7)),NOT(ISNUMBER($M7)),NOT(ISNUMBER($K7))),"",SUM($L7:$M7)*$K7)</f>
        <v/>
      </c>
      <c r="O7" s="37">
        <f>IF(OR(NOT(ISNUMBER($L7)),NOT(ISNUMBER($M7)),NOT(ISNUMBER($N7))),"",SUM($L7:$N7))</f>
        <v/>
      </c>
      <c r="P7" s="37">
        <f>IF(OR(NOT(ISNUMBER($O7)),NOT(ISNUMBER($F7)),$F7&lt;=0),"",IFERROR($O7/$F7,""))</f>
        <v/>
      </c>
      <c r="Q7" s="42">
        <f>IF(OR(NOT(ISNUMBER($D7)),NOT(ISNUMBER($E7)),NOT(ISNUMBER($F7)),SUM($D7:$E7)&lt;=0),"",IFERROR($F7/SUM($D7:$E7),""))</f>
        <v/>
      </c>
      <c r="R7" s="20">
        <f>IF(COUNTA($A7:$H7)=0,"",IF(OR($A7="",$B7="",$C7="",$D7="",$E7="",$F7="",$G7="",$H7=""),"Check missing input",IF(OR(NOT(ISNUMBER($A7)),NOT(ISNUMBER($D7)),NOT(ISNUMBER($E7)),NOT(ISNUMBER($F7))),"Check invalid input",IF(OR($I7="",$J7="",$K7=""),"Check technician setup",IF(IFERROR(VLOOKUP($B7,Assumptions!$A$15:$E$114,5,FALSE),"")&lt;&gt;"Active","Check technician setup",IF($F7&lt;=0,"Check productive hours",IF($F7&gt;SUM($D7:$E7),"Check productive hours",IF($D7&gt;Assumptions!$B$4,"Check regular hours",IF(SUM($D7:$E7)&gt;Assumptions!$B$5,"Check total hours",IF($P7&gt;Assumptions!$B$6,"Review cost rate",IF($Q7&lt;Assumptions!$B$3,"Review utilization",IF($H7="Draft","Review draft entry","No calculation alert"))))))))))))</f>
        <v/>
      </c>
    </row>
    <row r="8">
      <c r="A8" s="40" t="n">
        <v>46255</v>
      </c>
      <c r="B8" s="16" t="inlineStr">
        <is>
          <t>Fictional Tech Drift</t>
        </is>
      </c>
      <c r="C8" s="16" t="inlineStr">
        <is>
          <t>Fictional Route Silver</t>
        </is>
      </c>
      <c r="D8" s="17" t="n">
        <v>36</v>
      </c>
      <c r="E8" s="17" t="n">
        <v>0</v>
      </c>
      <c r="F8" s="17" t="n">
        <v>28</v>
      </c>
      <c r="G8" s="16" t="inlineStr">
        <is>
          <t>Fictional Service Manager</t>
        </is>
      </c>
      <c r="H8" s="16" t="inlineStr">
        <is>
          <t>Draft</t>
        </is>
      </c>
      <c r="I8" s="38">
        <f>IF($B8="","",IFERROR(VLOOKUP($B8,Assumptions!$A$15:$E$114,2,FALSE),""))</f>
        <v/>
      </c>
      <c r="J8" s="43">
        <f>IF($B8="","",IFERROR(VLOOKUP($B8,Assumptions!$A$15:$E$114,4,FALSE),""))</f>
        <v/>
      </c>
      <c r="K8" s="44">
        <f>IF($B8="","",IFERROR(VLOOKUP($B8,Assumptions!$A$15:$E$114,3,FALSE),""))</f>
        <v/>
      </c>
      <c r="L8" s="38">
        <f>IF(OR(NOT(ISNUMBER($D8)),NOT(ISNUMBER($I8))),"",$D8*$I8)</f>
        <v/>
      </c>
      <c r="M8" s="38">
        <f>IF(OR(NOT(ISNUMBER($E8)),NOT(ISNUMBER($I8)),NOT(ISNUMBER($J8))),"",$E8*$I8*$J8)</f>
        <v/>
      </c>
      <c r="N8" s="38">
        <f>IF(OR(NOT(ISNUMBER($L8)),NOT(ISNUMBER($M8)),NOT(ISNUMBER($K8))),"",SUM($L8:$M8)*$K8)</f>
        <v/>
      </c>
      <c r="O8" s="38">
        <f>IF(OR(NOT(ISNUMBER($L8)),NOT(ISNUMBER($M8)),NOT(ISNUMBER($N8))),"",SUM($L8:$N8))</f>
        <v/>
      </c>
      <c r="P8" s="38">
        <f>IF(OR(NOT(ISNUMBER($O8)),NOT(ISNUMBER($F8)),$F8&lt;=0),"",IFERROR($O8/$F8,""))</f>
        <v/>
      </c>
      <c r="Q8" s="44">
        <f>IF(OR(NOT(ISNUMBER($D8)),NOT(ISNUMBER($E8)),NOT(ISNUMBER($F8)),SUM($D8:$E8)&lt;=0),"",IFERROR($F8/SUM($D8:$E8),""))</f>
        <v/>
      </c>
      <c r="R8" s="23">
        <f>IF(COUNTA($A8:$H8)=0,"",IF(OR($A8="",$B8="",$C8="",$D8="",$E8="",$F8="",$G8="",$H8=""),"Check missing input",IF(OR(NOT(ISNUMBER($A8)),NOT(ISNUMBER($D8)),NOT(ISNUMBER($E8)),NOT(ISNUMBER($F8))),"Check invalid input",IF(OR($I8="",$J8="",$K8=""),"Check technician setup",IF(IFERROR(VLOOKUP($B8,Assumptions!$A$15:$E$114,5,FALSE),"")&lt;&gt;"Active","Check technician setup",IF($F8&lt;=0,"Check productive hours",IF($F8&gt;SUM($D8:$E8),"Check productive hours",IF($D8&gt;Assumptions!$B$4,"Check regular hours",IF(SUM($D8:$E8)&gt;Assumptions!$B$5,"Check total hours",IF($P8&gt;Assumptions!$B$6,"Review cost rate",IF($Q8&lt;Assumptions!$B$3,"Review utilization",IF($H8="Draft","Review draft entry","No calculation alert"))))))))))))</f>
        <v/>
      </c>
    </row>
    <row r="9">
      <c r="A9" s="40" t="n">
        <v>46262</v>
      </c>
      <c r="B9" s="16" t="inlineStr">
        <is>
          <t>Fictional Tech Ember</t>
        </is>
      </c>
      <c r="C9" s="16" t="inlineStr">
        <is>
          <t>Fictional Route Amber</t>
        </is>
      </c>
      <c r="D9" s="17" t="n">
        <v>40</v>
      </c>
      <c r="E9" s="17" t="n">
        <v>20</v>
      </c>
      <c r="F9" s="17" t="n">
        <v>36</v>
      </c>
      <c r="G9" s="16" t="inlineStr">
        <is>
          <t>Fictional Owner Review</t>
        </is>
      </c>
      <c r="H9" s="16" t="inlineStr">
        <is>
          <t>Reviewed</t>
        </is>
      </c>
      <c r="I9" s="37">
        <f>IF($B9="","",IFERROR(VLOOKUP($B9,Assumptions!$A$15:$E$114,2,FALSE),""))</f>
        <v/>
      </c>
      <c r="J9" s="41">
        <f>IF($B9="","",IFERROR(VLOOKUP($B9,Assumptions!$A$15:$E$114,4,FALSE),""))</f>
        <v/>
      </c>
      <c r="K9" s="42">
        <f>IF($B9="","",IFERROR(VLOOKUP($B9,Assumptions!$A$15:$E$114,3,FALSE),""))</f>
        <v/>
      </c>
      <c r="L9" s="37">
        <f>IF(OR(NOT(ISNUMBER($D9)),NOT(ISNUMBER($I9))),"",$D9*$I9)</f>
        <v/>
      </c>
      <c r="M9" s="37">
        <f>IF(OR(NOT(ISNUMBER($E9)),NOT(ISNUMBER($I9)),NOT(ISNUMBER($J9))),"",$E9*$I9*$J9)</f>
        <v/>
      </c>
      <c r="N9" s="37">
        <f>IF(OR(NOT(ISNUMBER($L9)),NOT(ISNUMBER($M9)),NOT(ISNUMBER($K9))),"",SUM($L9:$M9)*$K9)</f>
        <v/>
      </c>
      <c r="O9" s="37">
        <f>IF(OR(NOT(ISNUMBER($L9)),NOT(ISNUMBER($M9)),NOT(ISNUMBER($N9))),"",SUM($L9:$N9))</f>
        <v/>
      </c>
      <c r="P9" s="37">
        <f>IF(OR(NOT(ISNUMBER($O9)),NOT(ISNUMBER($F9)),$F9&lt;=0),"",IFERROR($O9/$F9,""))</f>
        <v/>
      </c>
      <c r="Q9" s="42">
        <f>IF(OR(NOT(ISNUMBER($D9)),NOT(ISNUMBER($E9)),NOT(ISNUMBER($F9)),SUM($D9:$E9)&lt;=0),"",IFERROR($F9/SUM($D9:$E9),""))</f>
        <v/>
      </c>
      <c r="R9" s="20">
        <f>IF(COUNTA($A9:$H9)=0,"",IF(OR($A9="",$B9="",$C9="",$D9="",$E9="",$F9="",$G9="",$H9=""),"Check missing input",IF(OR(NOT(ISNUMBER($A9)),NOT(ISNUMBER($D9)),NOT(ISNUMBER($E9)),NOT(ISNUMBER($F9))),"Check invalid input",IF(OR($I9="",$J9="",$K9=""),"Check technician setup",IF(IFERROR(VLOOKUP($B9,Assumptions!$A$15:$E$114,5,FALSE),"")&lt;&gt;"Active","Check technician setup",IF($F9&lt;=0,"Check productive hours",IF($F9&gt;SUM($D9:$E9),"Check productive hours",IF($D9&gt;Assumptions!$B$4,"Check regular hours",IF(SUM($D9:$E9)&gt;Assumptions!$B$5,"Check total hours",IF($P9&gt;Assumptions!$B$6,"Review cost rate",IF($Q9&lt;Assumptions!$B$3,"Review utilization",IF($H9="Draft","Review draft entry","No calculation alert"))))))))))))</f>
        <v/>
      </c>
    </row>
    <row r="10">
      <c r="A10" s="40" t="n">
        <v>46262</v>
      </c>
      <c r="B10" s="16" t="inlineStr">
        <is>
          <t>Fictional Tech Fable</t>
        </is>
      </c>
      <c r="C10" s="16" t="inlineStr">
        <is>
          <t>Fictional Route Blue</t>
        </is>
      </c>
      <c r="D10" s="17" t="n">
        <v>32</v>
      </c>
      <c r="E10" s="17" t="n">
        <v>0</v>
      </c>
      <c r="F10" s="17" t="n">
        <v>24</v>
      </c>
      <c r="G10" s="16" t="inlineStr">
        <is>
          <t>Fictional Operations Lead</t>
        </is>
      </c>
      <c r="H10" s="16" t="inlineStr">
        <is>
          <t>Reviewed</t>
        </is>
      </c>
      <c r="I10" s="38">
        <f>IF($B10="","",IFERROR(VLOOKUP($B10,Assumptions!$A$15:$E$114,2,FALSE),""))</f>
        <v/>
      </c>
      <c r="J10" s="43">
        <f>IF($B10="","",IFERROR(VLOOKUP($B10,Assumptions!$A$15:$E$114,4,FALSE),""))</f>
        <v/>
      </c>
      <c r="K10" s="44">
        <f>IF($B10="","",IFERROR(VLOOKUP($B10,Assumptions!$A$15:$E$114,3,FALSE),""))</f>
        <v/>
      </c>
      <c r="L10" s="38">
        <f>IF(OR(NOT(ISNUMBER($D10)),NOT(ISNUMBER($I10))),"",$D10*$I10)</f>
        <v/>
      </c>
      <c r="M10" s="38">
        <f>IF(OR(NOT(ISNUMBER($E10)),NOT(ISNUMBER($I10)),NOT(ISNUMBER($J10))),"",$E10*$I10*$J10)</f>
        <v/>
      </c>
      <c r="N10" s="38">
        <f>IF(OR(NOT(ISNUMBER($L10)),NOT(ISNUMBER($M10)),NOT(ISNUMBER($K10))),"",SUM($L10:$M10)*$K10)</f>
        <v/>
      </c>
      <c r="O10" s="38">
        <f>IF(OR(NOT(ISNUMBER($L10)),NOT(ISNUMBER($M10)),NOT(ISNUMBER($N10))),"",SUM($L10:$N10))</f>
        <v/>
      </c>
      <c r="P10" s="38">
        <f>IF(OR(NOT(ISNUMBER($O10)),NOT(ISNUMBER($F10)),$F10&lt;=0),"",IFERROR($O10/$F10,""))</f>
        <v/>
      </c>
      <c r="Q10" s="44">
        <f>IF(OR(NOT(ISNUMBER($D10)),NOT(ISNUMBER($E10)),NOT(ISNUMBER($F10)),SUM($D10:$E10)&lt;=0),"",IFERROR($F10/SUM($D10:$E10),""))</f>
        <v/>
      </c>
      <c r="R10" s="23">
        <f>IF(COUNTA($A10:$H10)=0,"",IF(OR($A10="",$B10="",$C10="",$D10="",$E10="",$F10="",$G10="",$H10=""),"Check missing input",IF(OR(NOT(ISNUMBER($A10)),NOT(ISNUMBER($D10)),NOT(ISNUMBER($E10)),NOT(ISNUMBER($F10))),"Check invalid input",IF(OR($I10="",$J10="",$K10=""),"Check technician setup",IF(IFERROR(VLOOKUP($B10,Assumptions!$A$15:$E$114,5,FALSE),"")&lt;&gt;"Active","Check technician setup",IF($F10&lt;=0,"Check productive hours",IF($F10&gt;SUM($D10:$E10),"Check productive hours",IF($D10&gt;Assumptions!$B$4,"Check regular hours",IF(SUM($D10:$E10)&gt;Assumptions!$B$5,"Check total hours",IF($P10&gt;Assumptions!$B$6,"Review cost rate",IF($Q10&lt;Assumptions!$B$3,"Review utilization",IF($H10="Draft","Review draft entry","No calculation alert"))))))))))))</f>
        <v/>
      </c>
    </row>
    <row r="11">
      <c r="A11" s="40" t="n">
        <v>46269</v>
      </c>
      <c r="B11" s="16" t="inlineStr">
        <is>
          <t>Fictional Tech Aster</t>
        </is>
      </c>
      <c r="C11" s="16" t="inlineStr">
        <is>
          <t>Fictional Route Green</t>
        </is>
      </c>
      <c r="D11" s="17" t="n">
        <v>40</v>
      </c>
      <c r="E11" s="17" t="n">
        <v>4</v>
      </c>
      <c r="F11" s="17" t="n">
        <v>34</v>
      </c>
      <c r="G11" s="16" t="inlineStr">
        <is>
          <t>Fictional Service Manager</t>
        </is>
      </c>
      <c r="H11" s="16" t="inlineStr">
        <is>
          <t>Reviewed</t>
        </is>
      </c>
      <c r="I11" s="37">
        <f>IF($B11="","",IFERROR(VLOOKUP($B11,Assumptions!$A$15:$E$114,2,FALSE),""))</f>
        <v/>
      </c>
      <c r="J11" s="41">
        <f>IF($B11="","",IFERROR(VLOOKUP($B11,Assumptions!$A$15:$E$114,4,FALSE),""))</f>
        <v/>
      </c>
      <c r="K11" s="42">
        <f>IF($B11="","",IFERROR(VLOOKUP($B11,Assumptions!$A$15:$E$114,3,FALSE),""))</f>
        <v/>
      </c>
      <c r="L11" s="37">
        <f>IF(OR(NOT(ISNUMBER($D11)),NOT(ISNUMBER($I11))),"",$D11*$I11)</f>
        <v/>
      </c>
      <c r="M11" s="37">
        <f>IF(OR(NOT(ISNUMBER($E11)),NOT(ISNUMBER($I11)),NOT(ISNUMBER($J11))),"",$E11*$I11*$J11)</f>
        <v/>
      </c>
      <c r="N11" s="37">
        <f>IF(OR(NOT(ISNUMBER($L11)),NOT(ISNUMBER($M11)),NOT(ISNUMBER($K11))),"",SUM($L11:$M11)*$K11)</f>
        <v/>
      </c>
      <c r="O11" s="37">
        <f>IF(OR(NOT(ISNUMBER($L11)),NOT(ISNUMBER($M11)),NOT(ISNUMBER($N11))),"",SUM($L11:$N11))</f>
        <v/>
      </c>
      <c r="P11" s="37">
        <f>IF(OR(NOT(ISNUMBER($O11)),NOT(ISNUMBER($F11)),$F11&lt;=0),"",IFERROR($O11/$F11,""))</f>
        <v/>
      </c>
      <c r="Q11" s="42">
        <f>IF(OR(NOT(ISNUMBER($D11)),NOT(ISNUMBER($E11)),NOT(ISNUMBER($F11)),SUM($D11:$E11)&lt;=0),"",IFERROR($F11/SUM($D11:$E11),""))</f>
        <v/>
      </c>
      <c r="R11" s="20">
        <f>IF(COUNTA($A11:$H11)=0,"",IF(OR($A11="",$B11="",$C11="",$D11="",$E11="",$F11="",$G11="",$H11=""),"Check missing input",IF(OR(NOT(ISNUMBER($A11)),NOT(ISNUMBER($D11)),NOT(ISNUMBER($E11)),NOT(ISNUMBER($F11))),"Check invalid input",IF(OR($I11="",$J11="",$K11=""),"Check technician setup",IF(IFERROR(VLOOKUP($B11,Assumptions!$A$15:$E$114,5,FALSE),"")&lt;&gt;"Active","Check technician setup",IF($F11&lt;=0,"Check productive hours",IF($F11&gt;SUM($D11:$E11),"Check productive hours",IF($D11&gt;Assumptions!$B$4,"Check regular hours",IF(SUM($D11:$E11)&gt;Assumptions!$B$5,"Check total hours",IF($P11&gt;Assumptions!$B$6,"Review cost rate",IF($Q11&lt;Assumptions!$B$3,"Review utilization",IF($H11="Draft","Review draft entry","No calculation alert"))))))))))))</f>
        <v/>
      </c>
    </row>
    <row r="12">
      <c r="A12" s="40" t="n">
        <v>46269</v>
      </c>
      <c r="B12" s="16" t="inlineStr">
        <is>
          <t>Fictional Tech Birch</t>
        </is>
      </c>
      <c r="C12" s="16" t="inlineStr">
        <is>
          <t>Fictional Route Silver</t>
        </is>
      </c>
      <c r="D12" s="17" t="n">
        <v>40</v>
      </c>
      <c r="E12" s="17" t="n">
        <v>0</v>
      </c>
      <c r="F12" s="17" t="n">
        <v>33</v>
      </c>
      <c r="G12" s="16" t="inlineStr">
        <is>
          <t>Fictional Operations Lead</t>
        </is>
      </c>
      <c r="H12" s="16" t="inlineStr">
        <is>
          <t>Reviewed</t>
        </is>
      </c>
      <c r="I12" s="38">
        <f>IF($B12="","",IFERROR(VLOOKUP($B12,Assumptions!$A$15:$E$114,2,FALSE),""))</f>
        <v/>
      </c>
      <c r="J12" s="43">
        <f>IF($B12="","",IFERROR(VLOOKUP($B12,Assumptions!$A$15:$E$114,4,FALSE),""))</f>
        <v/>
      </c>
      <c r="K12" s="44">
        <f>IF($B12="","",IFERROR(VLOOKUP($B12,Assumptions!$A$15:$E$114,3,FALSE),""))</f>
        <v/>
      </c>
      <c r="L12" s="38">
        <f>IF(OR(NOT(ISNUMBER($D12)),NOT(ISNUMBER($I12))),"",$D12*$I12)</f>
        <v/>
      </c>
      <c r="M12" s="38">
        <f>IF(OR(NOT(ISNUMBER($E12)),NOT(ISNUMBER($I12)),NOT(ISNUMBER($J12))),"",$E12*$I12*$J12)</f>
        <v/>
      </c>
      <c r="N12" s="38">
        <f>IF(OR(NOT(ISNUMBER($L12)),NOT(ISNUMBER($M12)),NOT(ISNUMBER($K12))),"",SUM($L12:$M12)*$K12)</f>
        <v/>
      </c>
      <c r="O12" s="38">
        <f>IF(OR(NOT(ISNUMBER($L12)),NOT(ISNUMBER($M12)),NOT(ISNUMBER($N12))),"",SUM($L12:$N12))</f>
        <v/>
      </c>
      <c r="P12" s="38">
        <f>IF(OR(NOT(ISNUMBER($O12)),NOT(ISNUMBER($F12)),$F12&lt;=0),"",IFERROR($O12/$F12,""))</f>
        <v/>
      </c>
      <c r="Q12" s="44">
        <f>IF(OR(NOT(ISNUMBER($D12)),NOT(ISNUMBER($E12)),NOT(ISNUMBER($F12)),SUM($D12:$E12)&lt;=0),"",IFERROR($F12/SUM($D12:$E12),""))</f>
        <v/>
      </c>
      <c r="R12" s="23">
        <f>IF(COUNTA($A12:$H12)=0,"",IF(OR($A12="",$B12="",$C12="",$D12="",$E12="",$F12="",$G12="",$H12=""),"Check missing input",IF(OR(NOT(ISNUMBER($A12)),NOT(ISNUMBER($D12)),NOT(ISNUMBER($E12)),NOT(ISNUMBER($F12))),"Check invalid input",IF(OR($I12="",$J12="",$K12=""),"Check technician setup",IF(IFERROR(VLOOKUP($B12,Assumptions!$A$15:$E$114,5,FALSE),"")&lt;&gt;"Active","Check technician setup",IF($F12&lt;=0,"Check productive hours",IF($F12&gt;SUM($D12:$E12),"Check productive hours",IF($D12&gt;Assumptions!$B$4,"Check regular hours",IF(SUM($D12:$E12)&gt;Assumptions!$B$5,"Check total hours",IF($P12&gt;Assumptions!$B$6,"Review cost rate",IF($Q12&lt;Assumptions!$B$3,"Review utilization",IF($H12="Draft","Review draft entry","No calculation alert"))))))))))))</f>
        <v/>
      </c>
    </row>
    <row r="13">
      <c r="A13" s="40" t="n">
        <v>46269</v>
      </c>
      <c r="B13" s="16" t="inlineStr">
        <is>
          <t>Fictional Tech Cobalt</t>
        </is>
      </c>
      <c r="C13" s="16" t="inlineStr">
        <is>
          <t>Fictional Route Amber</t>
        </is>
      </c>
      <c r="D13" s="17" t="n">
        <v>40</v>
      </c>
      <c r="E13" s="17" t="n">
        <v>8</v>
      </c>
      <c r="F13" s="17" t="n">
        <v>0</v>
      </c>
      <c r="G13" s="16" t="inlineStr">
        <is>
          <t>Fictional Owner Review</t>
        </is>
      </c>
      <c r="H13" s="16" t="inlineStr">
        <is>
          <t>Draft</t>
        </is>
      </c>
      <c r="I13" s="37">
        <f>IF($B13="","",IFERROR(VLOOKUP($B13,Assumptions!$A$15:$E$114,2,FALSE),""))</f>
        <v/>
      </c>
      <c r="J13" s="41">
        <f>IF($B13="","",IFERROR(VLOOKUP($B13,Assumptions!$A$15:$E$114,4,FALSE),""))</f>
        <v/>
      </c>
      <c r="K13" s="42">
        <f>IF($B13="","",IFERROR(VLOOKUP($B13,Assumptions!$A$15:$E$114,3,FALSE),""))</f>
        <v/>
      </c>
      <c r="L13" s="37">
        <f>IF(OR(NOT(ISNUMBER($D13)),NOT(ISNUMBER($I13))),"",$D13*$I13)</f>
        <v/>
      </c>
      <c r="M13" s="37">
        <f>IF(OR(NOT(ISNUMBER($E13)),NOT(ISNUMBER($I13)),NOT(ISNUMBER($J13))),"",$E13*$I13*$J13)</f>
        <v/>
      </c>
      <c r="N13" s="37">
        <f>IF(OR(NOT(ISNUMBER($L13)),NOT(ISNUMBER($M13)),NOT(ISNUMBER($K13))),"",SUM($L13:$M13)*$K13)</f>
        <v/>
      </c>
      <c r="O13" s="37">
        <f>IF(OR(NOT(ISNUMBER($L13)),NOT(ISNUMBER($M13)),NOT(ISNUMBER($N13))),"",SUM($L13:$N13))</f>
        <v/>
      </c>
      <c r="P13" s="37">
        <f>IF(OR(NOT(ISNUMBER($O13)),NOT(ISNUMBER($F13)),$F13&lt;=0),"",IFERROR($O13/$F13,""))</f>
        <v/>
      </c>
      <c r="Q13" s="42">
        <f>IF(OR(NOT(ISNUMBER($D13)),NOT(ISNUMBER($E13)),NOT(ISNUMBER($F13)),SUM($D13:$E13)&lt;=0),"",IFERROR($F13/SUM($D13:$E13),""))</f>
        <v/>
      </c>
      <c r="R13" s="20">
        <f>IF(COUNTA($A13:$H13)=0,"",IF(OR($A13="",$B13="",$C13="",$D13="",$E13="",$F13="",$G13="",$H13=""),"Check missing input",IF(OR(NOT(ISNUMBER($A13)),NOT(ISNUMBER($D13)),NOT(ISNUMBER($E13)),NOT(ISNUMBER($F13))),"Check invalid input",IF(OR($I13="",$J13="",$K13=""),"Check technician setup",IF(IFERROR(VLOOKUP($B13,Assumptions!$A$15:$E$114,5,FALSE),"")&lt;&gt;"Active","Check technician setup",IF($F13&lt;=0,"Check productive hours",IF($F13&gt;SUM($D13:$E13),"Check productive hours",IF($D13&gt;Assumptions!$B$4,"Check regular hours",IF(SUM($D13:$E13)&gt;Assumptions!$B$5,"Check total hours",IF($P13&gt;Assumptions!$B$6,"Review cost rate",IF($Q13&lt;Assumptions!$B$3,"Review utilization",IF($H13="Draft","Review draft entry","No calculation alert"))))))))))))</f>
        <v/>
      </c>
    </row>
    <row r="14">
      <c r="A14" s="40" t="n">
        <v>46269</v>
      </c>
      <c r="B14" s="16" t="inlineStr">
        <is>
          <t>Fictional Tech Drift</t>
        </is>
      </c>
      <c r="C14" s="16" t="inlineStr">
        <is>
          <t>Fictional Route Blue</t>
        </is>
      </c>
      <c r="D14" s="17" t="n">
        <v>40</v>
      </c>
      <c r="E14" s="17" t="n">
        <v>0</v>
      </c>
      <c r="F14" s="17" t="n">
        <v>29</v>
      </c>
      <c r="G14" s="16" t="inlineStr">
        <is>
          <t>Fictional Service Manager</t>
        </is>
      </c>
      <c r="H14" s="16" t="inlineStr">
        <is>
          <t>Reviewed</t>
        </is>
      </c>
      <c r="I14" s="38">
        <f>IF($B14="","",IFERROR(VLOOKUP($B14,Assumptions!$A$15:$E$114,2,FALSE),""))</f>
        <v/>
      </c>
      <c r="J14" s="43">
        <f>IF($B14="","",IFERROR(VLOOKUP($B14,Assumptions!$A$15:$E$114,4,FALSE),""))</f>
        <v/>
      </c>
      <c r="K14" s="44">
        <f>IF($B14="","",IFERROR(VLOOKUP($B14,Assumptions!$A$15:$E$114,3,FALSE),""))</f>
        <v/>
      </c>
      <c r="L14" s="38">
        <f>IF(OR(NOT(ISNUMBER($D14)),NOT(ISNUMBER($I14))),"",$D14*$I14)</f>
        <v/>
      </c>
      <c r="M14" s="38">
        <f>IF(OR(NOT(ISNUMBER($E14)),NOT(ISNUMBER($I14)),NOT(ISNUMBER($J14))),"",$E14*$I14*$J14)</f>
        <v/>
      </c>
      <c r="N14" s="38">
        <f>IF(OR(NOT(ISNUMBER($L14)),NOT(ISNUMBER($M14)),NOT(ISNUMBER($K14))),"",SUM($L14:$M14)*$K14)</f>
        <v/>
      </c>
      <c r="O14" s="38">
        <f>IF(OR(NOT(ISNUMBER($L14)),NOT(ISNUMBER($M14)),NOT(ISNUMBER($N14))),"",SUM($L14:$N14))</f>
        <v/>
      </c>
      <c r="P14" s="38">
        <f>IF(OR(NOT(ISNUMBER($O14)),NOT(ISNUMBER($F14)),$F14&lt;=0),"",IFERROR($O14/$F14,""))</f>
        <v/>
      </c>
      <c r="Q14" s="44">
        <f>IF(OR(NOT(ISNUMBER($D14)),NOT(ISNUMBER($E14)),NOT(ISNUMBER($F14)),SUM($D14:$E14)&lt;=0),"",IFERROR($F14/SUM($D14:$E14),""))</f>
        <v/>
      </c>
      <c r="R14" s="23">
        <f>IF(COUNTA($A14:$H14)=0,"",IF(OR($A14="",$B14="",$C14="",$D14="",$E14="",$F14="",$G14="",$H14=""),"Check missing input",IF(OR(NOT(ISNUMBER($A14)),NOT(ISNUMBER($D14)),NOT(ISNUMBER($E14)),NOT(ISNUMBER($F14))),"Check invalid input",IF(OR($I14="",$J14="",$K14=""),"Check technician setup",IF(IFERROR(VLOOKUP($B14,Assumptions!$A$15:$E$114,5,FALSE),"")&lt;&gt;"Active","Check technician setup",IF($F14&lt;=0,"Check productive hours",IF($F14&gt;SUM($D14:$E14),"Check productive hours",IF($D14&gt;Assumptions!$B$4,"Check regular hours",IF(SUM($D14:$E14)&gt;Assumptions!$B$5,"Check total hours",IF($P14&gt;Assumptions!$B$6,"Review cost rate",IF($Q14&lt;Assumptions!$B$3,"Review utilization",IF($H14="Draft","Review draft entry","No calculation alert"))))))))))))</f>
        <v/>
      </c>
    </row>
    <row r="15">
      <c r="A15" s="40" t="n"/>
      <c r="B15" s="16" t="n"/>
      <c r="C15" s="16" t="n"/>
      <c r="D15" s="17" t="n"/>
      <c r="E15" s="17" t="n"/>
      <c r="F15" s="17" t="n"/>
      <c r="G15" s="16" t="n"/>
      <c r="H15" s="16" t="n"/>
      <c r="I15" s="37">
        <f>IF($B15="","",IFERROR(VLOOKUP($B15,Assumptions!$A$15:$E$114,2,FALSE),""))</f>
        <v/>
      </c>
      <c r="J15" s="41">
        <f>IF($B15="","",IFERROR(VLOOKUP($B15,Assumptions!$A$15:$E$114,4,FALSE),""))</f>
        <v/>
      </c>
      <c r="K15" s="42">
        <f>IF($B15="","",IFERROR(VLOOKUP($B15,Assumptions!$A$15:$E$114,3,FALSE),""))</f>
        <v/>
      </c>
      <c r="L15" s="37">
        <f>IF(OR(NOT(ISNUMBER($D15)),NOT(ISNUMBER($I15))),"",$D15*$I15)</f>
        <v/>
      </c>
      <c r="M15" s="37">
        <f>IF(OR(NOT(ISNUMBER($E15)),NOT(ISNUMBER($I15)),NOT(ISNUMBER($J15))),"",$E15*$I15*$J15)</f>
        <v/>
      </c>
      <c r="N15" s="37">
        <f>IF(OR(NOT(ISNUMBER($L15)),NOT(ISNUMBER($M15)),NOT(ISNUMBER($K15))),"",SUM($L15:$M15)*$K15)</f>
        <v/>
      </c>
      <c r="O15" s="37">
        <f>IF(OR(NOT(ISNUMBER($L15)),NOT(ISNUMBER($M15)),NOT(ISNUMBER($N15))),"",SUM($L15:$N15))</f>
        <v/>
      </c>
      <c r="P15" s="37">
        <f>IF(OR(NOT(ISNUMBER($O15)),NOT(ISNUMBER($F15)),$F15&lt;=0),"",IFERROR($O15/$F15,""))</f>
        <v/>
      </c>
      <c r="Q15" s="42">
        <f>IF(OR(NOT(ISNUMBER($D15)),NOT(ISNUMBER($E15)),NOT(ISNUMBER($F15)),SUM($D15:$E15)&lt;=0),"",IFERROR($F15/SUM($D15:$E15),""))</f>
        <v/>
      </c>
      <c r="R15" s="20">
        <f>IF(COUNTA($A15:$H15)=0,"",IF(OR($A15="",$B15="",$C15="",$D15="",$E15="",$F15="",$G15="",$H15=""),"Check missing input",IF(OR(NOT(ISNUMBER($A15)),NOT(ISNUMBER($D15)),NOT(ISNUMBER($E15)),NOT(ISNUMBER($F15))),"Check invalid input",IF(OR($I15="",$J15="",$K15=""),"Check technician setup",IF(IFERROR(VLOOKUP($B15,Assumptions!$A$15:$E$114,5,FALSE),"")&lt;&gt;"Active","Check technician setup",IF($F15&lt;=0,"Check productive hours",IF($F15&gt;SUM($D15:$E15),"Check productive hours",IF($D15&gt;Assumptions!$B$4,"Check regular hours",IF(SUM($D15:$E15)&gt;Assumptions!$B$5,"Check total hours",IF($P15&gt;Assumptions!$B$6,"Review cost rate",IF($Q15&lt;Assumptions!$B$3,"Review utilization",IF($H15="Draft","Review draft entry","No calculation alert"))))))))))))</f>
        <v/>
      </c>
    </row>
    <row r="16">
      <c r="A16" s="40" t="n"/>
      <c r="B16" s="16" t="n"/>
      <c r="C16" s="16" t="n"/>
      <c r="D16" s="17" t="n"/>
      <c r="E16" s="17" t="n"/>
      <c r="F16" s="17" t="n"/>
      <c r="G16" s="16" t="n"/>
      <c r="H16" s="16" t="n"/>
      <c r="I16" s="38">
        <f>IF($B16="","",IFERROR(VLOOKUP($B16,Assumptions!$A$15:$E$114,2,FALSE),""))</f>
        <v/>
      </c>
      <c r="J16" s="43">
        <f>IF($B16="","",IFERROR(VLOOKUP($B16,Assumptions!$A$15:$E$114,4,FALSE),""))</f>
        <v/>
      </c>
      <c r="K16" s="44">
        <f>IF($B16="","",IFERROR(VLOOKUP($B16,Assumptions!$A$15:$E$114,3,FALSE),""))</f>
        <v/>
      </c>
      <c r="L16" s="38">
        <f>IF(OR(NOT(ISNUMBER($D16)),NOT(ISNUMBER($I16))),"",$D16*$I16)</f>
        <v/>
      </c>
      <c r="M16" s="38">
        <f>IF(OR(NOT(ISNUMBER($E16)),NOT(ISNUMBER($I16)),NOT(ISNUMBER($J16))),"",$E16*$I16*$J16)</f>
        <v/>
      </c>
      <c r="N16" s="38">
        <f>IF(OR(NOT(ISNUMBER($L16)),NOT(ISNUMBER($M16)),NOT(ISNUMBER($K16))),"",SUM($L16:$M16)*$K16)</f>
        <v/>
      </c>
      <c r="O16" s="38">
        <f>IF(OR(NOT(ISNUMBER($L16)),NOT(ISNUMBER($M16)),NOT(ISNUMBER($N16))),"",SUM($L16:$N16))</f>
        <v/>
      </c>
      <c r="P16" s="38">
        <f>IF(OR(NOT(ISNUMBER($O16)),NOT(ISNUMBER($F16)),$F16&lt;=0),"",IFERROR($O16/$F16,""))</f>
        <v/>
      </c>
      <c r="Q16" s="44">
        <f>IF(OR(NOT(ISNUMBER($D16)),NOT(ISNUMBER($E16)),NOT(ISNUMBER($F16)),SUM($D16:$E16)&lt;=0),"",IFERROR($F16/SUM($D16:$E16),""))</f>
        <v/>
      </c>
      <c r="R16" s="23">
        <f>IF(COUNTA($A16:$H16)=0,"",IF(OR($A16="",$B16="",$C16="",$D16="",$E16="",$F16="",$G16="",$H16=""),"Check missing input",IF(OR(NOT(ISNUMBER($A16)),NOT(ISNUMBER($D16)),NOT(ISNUMBER($E16)),NOT(ISNUMBER($F16))),"Check invalid input",IF(OR($I16="",$J16="",$K16=""),"Check technician setup",IF(IFERROR(VLOOKUP($B16,Assumptions!$A$15:$E$114,5,FALSE),"")&lt;&gt;"Active","Check technician setup",IF($F16&lt;=0,"Check productive hours",IF($F16&gt;SUM($D16:$E16),"Check productive hours",IF($D16&gt;Assumptions!$B$4,"Check regular hours",IF(SUM($D16:$E16)&gt;Assumptions!$B$5,"Check total hours",IF($P16&gt;Assumptions!$B$6,"Review cost rate",IF($Q16&lt;Assumptions!$B$3,"Review utilization",IF($H16="Draft","Review draft entry","No calculation alert"))))))))))))</f>
        <v/>
      </c>
    </row>
    <row r="17">
      <c r="A17" s="40" t="n"/>
      <c r="B17" s="16" t="n"/>
      <c r="C17" s="16" t="n"/>
      <c r="D17" s="17" t="n"/>
      <c r="E17" s="17" t="n"/>
      <c r="F17" s="17" t="n"/>
      <c r="G17" s="16" t="n"/>
      <c r="H17" s="16" t="n"/>
      <c r="I17" s="37">
        <f>IF($B17="","",IFERROR(VLOOKUP($B17,Assumptions!$A$15:$E$114,2,FALSE),""))</f>
        <v/>
      </c>
      <c r="J17" s="41">
        <f>IF($B17="","",IFERROR(VLOOKUP($B17,Assumptions!$A$15:$E$114,4,FALSE),""))</f>
        <v/>
      </c>
      <c r="K17" s="42">
        <f>IF($B17="","",IFERROR(VLOOKUP($B17,Assumptions!$A$15:$E$114,3,FALSE),""))</f>
        <v/>
      </c>
      <c r="L17" s="37">
        <f>IF(OR(NOT(ISNUMBER($D17)),NOT(ISNUMBER($I17))),"",$D17*$I17)</f>
        <v/>
      </c>
      <c r="M17" s="37">
        <f>IF(OR(NOT(ISNUMBER($E17)),NOT(ISNUMBER($I17)),NOT(ISNUMBER($J17))),"",$E17*$I17*$J17)</f>
        <v/>
      </c>
      <c r="N17" s="37">
        <f>IF(OR(NOT(ISNUMBER($L17)),NOT(ISNUMBER($M17)),NOT(ISNUMBER($K17))),"",SUM($L17:$M17)*$K17)</f>
        <v/>
      </c>
      <c r="O17" s="37">
        <f>IF(OR(NOT(ISNUMBER($L17)),NOT(ISNUMBER($M17)),NOT(ISNUMBER($N17))),"",SUM($L17:$N17))</f>
        <v/>
      </c>
      <c r="P17" s="37">
        <f>IF(OR(NOT(ISNUMBER($O17)),NOT(ISNUMBER($F17)),$F17&lt;=0),"",IFERROR($O17/$F17,""))</f>
        <v/>
      </c>
      <c r="Q17" s="42">
        <f>IF(OR(NOT(ISNUMBER($D17)),NOT(ISNUMBER($E17)),NOT(ISNUMBER($F17)),SUM($D17:$E17)&lt;=0),"",IFERROR($F17/SUM($D17:$E17),""))</f>
        <v/>
      </c>
      <c r="R17" s="20">
        <f>IF(COUNTA($A17:$H17)=0,"",IF(OR($A17="",$B17="",$C17="",$D17="",$E17="",$F17="",$G17="",$H17=""),"Check missing input",IF(OR(NOT(ISNUMBER($A17)),NOT(ISNUMBER($D17)),NOT(ISNUMBER($E17)),NOT(ISNUMBER($F17))),"Check invalid input",IF(OR($I17="",$J17="",$K17=""),"Check technician setup",IF(IFERROR(VLOOKUP($B17,Assumptions!$A$15:$E$114,5,FALSE),"")&lt;&gt;"Active","Check technician setup",IF($F17&lt;=0,"Check productive hours",IF($F17&gt;SUM($D17:$E17),"Check productive hours",IF($D17&gt;Assumptions!$B$4,"Check regular hours",IF(SUM($D17:$E17)&gt;Assumptions!$B$5,"Check total hours",IF($P17&gt;Assumptions!$B$6,"Review cost rate",IF($Q17&lt;Assumptions!$B$3,"Review utilization",IF($H17="Draft","Review draft entry","No calculation alert"))))))))))))</f>
        <v/>
      </c>
    </row>
    <row r="18">
      <c r="A18" s="40" t="n"/>
      <c r="B18" s="16" t="n"/>
      <c r="C18" s="16" t="n"/>
      <c r="D18" s="17" t="n"/>
      <c r="E18" s="17" t="n"/>
      <c r="F18" s="17" t="n"/>
      <c r="G18" s="16" t="n"/>
      <c r="H18" s="16" t="n"/>
      <c r="I18" s="38">
        <f>IF($B18="","",IFERROR(VLOOKUP($B18,Assumptions!$A$15:$E$114,2,FALSE),""))</f>
        <v/>
      </c>
      <c r="J18" s="43">
        <f>IF($B18="","",IFERROR(VLOOKUP($B18,Assumptions!$A$15:$E$114,4,FALSE),""))</f>
        <v/>
      </c>
      <c r="K18" s="44">
        <f>IF($B18="","",IFERROR(VLOOKUP($B18,Assumptions!$A$15:$E$114,3,FALSE),""))</f>
        <v/>
      </c>
      <c r="L18" s="38">
        <f>IF(OR(NOT(ISNUMBER($D18)),NOT(ISNUMBER($I18))),"",$D18*$I18)</f>
        <v/>
      </c>
      <c r="M18" s="38">
        <f>IF(OR(NOT(ISNUMBER($E18)),NOT(ISNUMBER($I18)),NOT(ISNUMBER($J18))),"",$E18*$I18*$J18)</f>
        <v/>
      </c>
      <c r="N18" s="38">
        <f>IF(OR(NOT(ISNUMBER($L18)),NOT(ISNUMBER($M18)),NOT(ISNUMBER($K18))),"",SUM($L18:$M18)*$K18)</f>
        <v/>
      </c>
      <c r="O18" s="38">
        <f>IF(OR(NOT(ISNUMBER($L18)),NOT(ISNUMBER($M18)),NOT(ISNUMBER($N18))),"",SUM($L18:$N18))</f>
        <v/>
      </c>
      <c r="P18" s="38">
        <f>IF(OR(NOT(ISNUMBER($O18)),NOT(ISNUMBER($F18)),$F18&lt;=0),"",IFERROR($O18/$F18,""))</f>
        <v/>
      </c>
      <c r="Q18" s="44">
        <f>IF(OR(NOT(ISNUMBER($D18)),NOT(ISNUMBER($E18)),NOT(ISNUMBER($F18)),SUM($D18:$E18)&lt;=0),"",IFERROR($F18/SUM($D18:$E18),""))</f>
        <v/>
      </c>
      <c r="R18" s="23">
        <f>IF(COUNTA($A18:$H18)=0,"",IF(OR($A18="",$B18="",$C18="",$D18="",$E18="",$F18="",$G18="",$H18=""),"Check missing input",IF(OR(NOT(ISNUMBER($A18)),NOT(ISNUMBER($D18)),NOT(ISNUMBER($E18)),NOT(ISNUMBER($F18))),"Check invalid input",IF(OR($I18="",$J18="",$K18=""),"Check technician setup",IF(IFERROR(VLOOKUP($B18,Assumptions!$A$15:$E$114,5,FALSE),"")&lt;&gt;"Active","Check technician setup",IF($F18&lt;=0,"Check productive hours",IF($F18&gt;SUM($D18:$E18),"Check productive hours",IF($D18&gt;Assumptions!$B$4,"Check regular hours",IF(SUM($D18:$E18)&gt;Assumptions!$B$5,"Check total hours",IF($P18&gt;Assumptions!$B$6,"Review cost rate",IF($Q18&lt;Assumptions!$B$3,"Review utilization",IF($H18="Draft","Review draft entry","No calculation alert"))))))))))))</f>
        <v/>
      </c>
    </row>
    <row r="19">
      <c r="A19" s="40" t="n"/>
      <c r="B19" s="16" t="n"/>
      <c r="C19" s="16" t="n"/>
      <c r="D19" s="17" t="n"/>
      <c r="E19" s="17" t="n"/>
      <c r="F19" s="17" t="n"/>
      <c r="G19" s="16" t="n"/>
      <c r="H19" s="16" t="n"/>
      <c r="I19" s="37">
        <f>IF($B19="","",IFERROR(VLOOKUP($B19,Assumptions!$A$15:$E$114,2,FALSE),""))</f>
        <v/>
      </c>
      <c r="J19" s="41">
        <f>IF($B19="","",IFERROR(VLOOKUP($B19,Assumptions!$A$15:$E$114,4,FALSE),""))</f>
        <v/>
      </c>
      <c r="K19" s="42">
        <f>IF($B19="","",IFERROR(VLOOKUP($B19,Assumptions!$A$15:$E$114,3,FALSE),""))</f>
        <v/>
      </c>
      <c r="L19" s="37">
        <f>IF(OR(NOT(ISNUMBER($D19)),NOT(ISNUMBER($I19))),"",$D19*$I19)</f>
        <v/>
      </c>
      <c r="M19" s="37">
        <f>IF(OR(NOT(ISNUMBER($E19)),NOT(ISNUMBER($I19)),NOT(ISNUMBER($J19))),"",$E19*$I19*$J19)</f>
        <v/>
      </c>
      <c r="N19" s="37">
        <f>IF(OR(NOT(ISNUMBER($L19)),NOT(ISNUMBER($M19)),NOT(ISNUMBER($K19))),"",SUM($L19:$M19)*$K19)</f>
        <v/>
      </c>
      <c r="O19" s="37">
        <f>IF(OR(NOT(ISNUMBER($L19)),NOT(ISNUMBER($M19)),NOT(ISNUMBER($N19))),"",SUM($L19:$N19))</f>
        <v/>
      </c>
      <c r="P19" s="37">
        <f>IF(OR(NOT(ISNUMBER($O19)),NOT(ISNUMBER($F19)),$F19&lt;=0),"",IFERROR($O19/$F19,""))</f>
        <v/>
      </c>
      <c r="Q19" s="42">
        <f>IF(OR(NOT(ISNUMBER($D19)),NOT(ISNUMBER($E19)),NOT(ISNUMBER($F19)),SUM($D19:$E19)&lt;=0),"",IFERROR($F19/SUM($D19:$E19),""))</f>
        <v/>
      </c>
      <c r="R19" s="20">
        <f>IF(COUNTA($A19:$H19)=0,"",IF(OR($A19="",$B19="",$C19="",$D19="",$E19="",$F19="",$G19="",$H19=""),"Check missing input",IF(OR(NOT(ISNUMBER($A19)),NOT(ISNUMBER($D19)),NOT(ISNUMBER($E19)),NOT(ISNUMBER($F19))),"Check invalid input",IF(OR($I19="",$J19="",$K19=""),"Check technician setup",IF(IFERROR(VLOOKUP($B19,Assumptions!$A$15:$E$114,5,FALSE),"")&lt;&gt;"Active","Check technician setup",IF($F19&lt;=0,"Check productive hours",IF($F19&gt;SUM($D19:$E19),"Check productive hours",IF($D19&gt;Assumptions!$B$4,"Check regular hours",IF(SUM($D19:$E19)&gt;Assumptions!$B$5,"Check total hours",IF($P19&gt;Assumptions!$B$6,"Review cost rate",IF($Q19&lt;Assumptions!$B$3,"Review utilization",IF($H19="Draft","Review draft entry","No calculation alert"))))))))))))</f>
        <v/>
      </c>
    </row>
    <row r="20">
      <c r="A20" s="40" t="n"/>
      <c r="B20" s="16" t="n"/>
      <c r="C20" s="16" t="n"/>
      <c r="D20" s="17" t="n"/>
      <c r="E20" s="17" t="n"/>
      <c r="F20" s="17" t="n"/>
      <c r="G20" s="16" t="n"/>
      <c r="H20" s="16" t="n"/>
      <c r="I20" s="38">
        <f>IF($B20="","",IFERROR(VLOOKUP($B20,Assumptions!$A$15:$E$114,2,FALSE),""))</f>
        <v/>
      </c>
      <c r="J20" s="43">
        <f>IF($B20="","",IFERROR(VLOOKUP($B20,Assumptions!$A$15:$E$114,4,FALSE),""))</f>
        <v/>
      </c>
      <c r="K20" s="44">
        <f>IF($B20="","",IFERROR(VLOOKUP($B20,Assumptions!$A$15:$E$114,3,FALSE),""))</f>
        <v/>
      </c>
      <c r="L20" s="38">
        <f>IF(OR(NOT(ISNUMBER($D20)),NOT(ISNUMBER($I20))),"",$D20*$I20)</f>
        <v/>
      </c>
      <c r="M20" s="38">
        <f>IF(OR(NOT(ISNUMBER($E20)),NOT(ISNUMBER($I20)),NOT(ISNUMBER($J20))),"",$E20*$I20*$J20)</f>
        <v/>
      </c>
      <c r="N20" s="38">
        <f>IF(OR(NOT(ISNUMBER($L20)),NOT(ISNUMBER($M20)),NOT(ISNUMBER($K20))),"",SUM($L20:$M20)*$K20)</f>
        <v/>
      </c>
      <c r="O20" s="38">
        <f>IF(OR(NOT(ISNUMBER($L20)),NOT(ISNUMBER($M20)),NOT(ISNUMBER($N20))),"",SUM($L20:$N20))</f>
        <v/>
      </c>
      <c r="P20" s="38">
        <f>IF(OR(NOT(ISNUMBER($O20)),NOT(ISNUMBER($F20)),$F20&lt;=0),"",IFERROR($O20/$F20,""))</f>
        <v/>
      </c>
      <c r="Q20" s="44">
        <f>IF(OR(NOT(ISNUMBER($D20)),NOT(ISNUMBER($E20)),NOT(ISNUMBER($F20)),SUM($D20:$E20)&lt;=0),"",IFERROR($F20/SUM($D20:$E20),""))</f>
        <v/>
      </c>
      <c r="R20" s="23">
        <f>IF(COUNTA($A20:$H20)=0,"",IF(OR($A20="",$B20="",$C20="",$D20="",$E20="",$F20="",$G20="",$H20=""),"Check missing input",IF(OR(NOT(ISNUMBER($A20)),NOT(ISNUMBER($D20)),NOT(ISNUMBER($E20)),NOT(ISNUMBER($F20))),"Check invalid input",IF(OR($I20="",$J20="",$K20=""),"Check technician setup",IF(IFERROR(VLOOKUP($B20,Assumptions!$A$15:$E$114,5,FALSE),"")&lt;&gt;"Active","Check technician setup",IF($F20&lt;=0,"Check productive hours",IF($F20&gt;SUM($D20:$E20),"Check productive hours",IF($D20&gt;Assumptions!$B$4,"Check regular hours",IF(SUM($D20:$E20)&gt;Assumptions!$B$5,"Check total hours",IF($P20&gt;Assumptions!$B$6,"Review cost rate",IF($Q20&lt;Assumptions!$B$3,"Review utilization",IF($H20="Draft","Review draft entry","No calculation alert"))))))))))))</f>
        <v/>
      </c>
    </row>
    <row r="21">
      <c r="A21" s="40" t="n"/>
      <c r="B21" s="16" t="n"/>
      <c r="C21" s="16" t="n"/>
      <c r="D21" s="17" t="n"/>
      <c r="E21" s="17" t="n"/>
      <c r="F21" s="17" t="n"/>
      <c r="G21" s="16" t="n"/>
      <c r="H21" s="16" t="n"/>
      <c r="I21" s="37">
        <f>IF($B21="","",IFERROR(VLOOKUP($B21,Assumptions!$A$15:$E$114,2,FALSE),""))</f>
        <v/>
      </c>
      <c r="J21" s="41">
        <f>IF($B21="","",IFERROR(VLOOKUP($B21,Assumptions!$A$15:$E$114,4,FALSE),""))</f>
        <v/>
      </c>
      <c r="K21" s="42">
        <f>IF($B21="","",IFERROR(VLOOKUP($B21,Assumptions!$A$15:$E$114,3,FALSE),""))</f>
        <v/>
      </c>
      <c r="L21" s="37">
        <f>IF(OR(NOT(ISNUMBER($D21)),NOT(ISNUMBER($I21))),"",$D21*$I21)</f>
        <v/>
      </c>
      <c r="M21" s="37">
        <f>IF(OR(NOT(ISNUMBER($E21)),NOT(ISNUMBER($I21)),NOT(ISNUMBER($J21))),"",$E21*$I21*$J21)</f>
        <v/>
      </c>
      <c r="N21" s="37">
        <f>IF(OR(NOT(ISNUMBER($L21)),NOT(ISNUMBER($M21)),NOT(ISNUMBER($K21))),"",SUM($L21:$M21)*$K21)</f>
        <v/>
      </c>
      <c r="O21" s="37">
        <f>IF(OR(NOT(ISNUMBER($L21)),NOT(ISNUMBER($M21)),NOT(ISNUMBER($N21))),"",SUM($L21:$N21))</f>
        <v/>
      </c>
      <c r="P21" s="37">
        <f>IF(OR(NOT(ISNUMBER($O21)),NOT(ISNUMBER($F21)),$F21&lt;=0),"",IFERROR($O21/$F21,""))</f>
        <v/>
      </c>
      <c r="Q21" s="42">
        <f>IF(OR(NOT(ISNUMBER($D21)),NOT(ISNUMBER($E21)),NOT(ISNUMBER($F21)),SUM($D21:$E21)&lt;=0),"",IFERROR($F21/SUM($D21:$E21),""))</f>
        <v/>
      </c>
      <c r="R21" s="20">
        <f>IF(COUNTA($A21:$H21)=0,"",IF(OR($A21="",$B21="",$C21="",$D21="",$E21="",$F21="",$G21="",$H21=""),"Check missing input",IF(OR(NOT(ISNUMBER($A21)),NOT(ISNUMBER($D21)),NOT(ISNUMBER($E21)),NOT(ISNUMBER($F21))),"Check invalid input",IF(OR($I21="",$J21="",$K21=""),"Check technician setup",IF(IFERROR(VLOOKUP($B21,Assumptions!$A$15:$E$114,5,FALSE),"")&lt;&gt;"Active","Check technician setup",IF($F21&lt;=0,"Check productive hours",IF($F21&gt;SUM($D21:$E21),"Check productive hours",IF($D21&gt;Assumptions!$B$4,"Check regular hours",IF(SUM($D21:$E21)&gt;Assumptions!$B$5,"Check total hours",IF($P21&gt;Assumptions!$B$6,"Review cost rate",IF($Q21&lt;Assumptions!$B$3,"Review utilization",IF($H21="Draft","Review draft entry","No calculation alert"))))))))))))</f>
        <v/>
      </c>
    </row>
    <row r="22">
      <c r="A22" s="40" t="n"/>
      <c r="B22" s="16" t="n"/>
      <c r="C22" s="16" t="n"/>
      <c r="D22" s="17" t="n"/>
      <c r="E22" s="17" t="n"/>
      <c r="F22" s="17" t="n"/>
      <c r="G22" s="16" t="n"/>
      <c r="H22" s="16" t="n"/>
      <c r="I22" s="38">
        <f>IF($B22="","",IFERROR(VLOOKUP($B22,Assumptions!$A$15:$E$114,2,FALSE),""))</f>
        <v/>
      </c>
      <c r="J22" s="43">
        <f>IF($B22="","",IFERROR(VLOOKUP($B22,Assumptions!$A$15:$E$114,4,FALSE),""))</f>
        <v/>
      </c>
      <c r="K22" s="44">
        <f>IF($B22="","",IFERROR(VLOOKUP($B22,Assumptions!$A$15:$E$114,3,FALSE),""))</f>
        <v/>
      </c>
      <c r="L22" s="38">
        <f>IF(OR(NOT(ISNUMBER($D22)),NOT(ISNUMBER($I22))),"",$D22*$I22)</f>
        <v/>
      </c>
      <c r="M22" s="38">
        <f>IF(OR(NOT(ISNUMBER($E22)),NOT(ISNUMBER($I22)),NOT(ISNUMBER($J22))),"",$E22*$I22*$J22)</f>
        <v/>
      </c>
      <c r="N22" s="38">
        <f>IF(OR(NOT(ISNUMBER($L22)),NOT(ISNUMBER($M22)),NOT(ISNUMBER($K22))),"",SUM($L22:$M22)*$K22)</f>
        <v/>
      </c>
      <c r="O22" s="38">
        <f>IF(OR(NOT(ISNUMBER($L22)),NOT(ISNUMBER($M22)),NOT(ISNUMBER($N22))),"",SUM($L22:$N22))</f>
        <v/>
      </c>
      <c r="P22" s="38">
        <f>IF(OR(NOT(ISNUMBER($O22)),NOT(ISNUMBER($F22)),$F22&lt;=0),"",IFERROR($O22/$F22,""))</f>
        <v/>
      </c>
      <c r="Q22" s="44">
        <f>IF(OR(NOT(ISNUMBER($D22)),NOT(ISNUMBER($E22)),NOT(ISNUMBER($F22)),SUM($D22:$E22)&lt;=0),"",IFERROR($F22/SUM($D22:$E22),""))</f>
        <v/>
      </c>
      <c r="R22" s="23">
        <f>IF(COUNTA($A22:$H22)=0,"",IF(OR($A22="",$B22="",$C22="",$D22="",$E22="",$F22="",$G22="",$H22=""),"Check missing input",IF(OR(NOT(ISNUMBER($A22)),NOT(ISNUMBER($D22)),NOT(ISNUMBER($E22)),NOT(ISNUMBER($F22))),"Check invalid input",IF(OR($I22="",$J22="",$K22=""),"Check technician setup",IF(IFERROR(VLOOKUP($B22,Assumptions!$A$15:$E$114,5,FALSE),"")&lt;&gt;"Active","Check technician setup",IF($F22&lt;=0,"Check productive hours",IF($F22&gt;SUM($D22:$E22),"Check productive hours",IF($D22&gt;Assumptions!$B$4,"Check regular hours",IF(SUM($D22:$E22)&gt;Assumptions!$B$5,"Check total hours",IF($P22&gt;Assumptions!$B$6,"Review cost rate",IF($Q22&lt;Assumptions!$B$3,"Review utilization",IF($H22="Draft","Review draft entry","No calculation alert"))))))))))))</f>
        <v/>
      </c>
    </row>
    <row r="23">
      <c r="A23" s="40" t="n"/>
      <c r="B23" s="16" t="n"/>
      <c r="C23" s="16" t="n"/>
      <c r="D23" s="17" t="n"/>
      <c r="E23" s="17" t="n"/>
      <c r="F23" s="17" t="n"/>
      <c r="G23" s="16" t="n"/>
      <c r="H23" s="16" t="n"/>
      <c r="I23" s="37">
        <f>IF($B23="","",IFERROR(VLOOKUP($B23,Assumptions!$A$15:$E$114,2,FALSE),""))</f>
        <v/>
      </c>
      <c r="J23" s="41">
        <f>IF($B23="","",IFERROR(VLOOKUP($B23,Assumptions!$A$15:$E$114,4,FALSE),""))</f>
        <v/>
      </c>
      <c r="K23" s="42">
        <f>IF($B23="","",IFERROR(VLOOKUP($B23,Assumptions!$A$15:$E$114,3,FALSE),""))</f>
        <v/>
      </c>
      <c r="L23" s="37">
        <f>IF(OR(NOT(ISNUMBER($D23)),NOT(ISNUMBER($I23))),"",$D23*$I23)</f>
        <v/>
      </c>
      <c r="M23" s="37">
        <f>IF(OR(NOT(ISNUMBER($E23)),NOT(ISNUMBER($I23)),NOT(ISNUMBER($J23))),"",$E23*$I23*$J23)</f>
        <v/>
      </c>
      <c r="N23" s="37">
        <f>IF(OR(NOT(ISNUMBER($L23)),NOT(ISNUMBER($M23)),NOT(ISNUMBER($K23))),"",SUM($L23:$M23)*$K23)</f>
        <v/>
      </c>
      <c r="O23" s="37">
        <f>IF(OR(NOT(ISNUMBER($L23)),NOT(ISNUMBER($M23)),NOT(ISNUMBER($N23))),"",SUM($L23:$N23))</f>
        <v/>
      </c>
      <c r="P23" s="37">
        <f>IF(OR(NOT(ISNUMBER($O23)),NOT(ISNUMBER($F23)),$F23&lt;=0),"",IFERROR($O23/$F23,""))</f>
        <v/>
      </c>
      <c r="Q23" s="42">
        <f>IF(OR(NOT(ISNUMBER($D23)),NOT(ISNUMBER($E23)),NOT(ISNUMBER($F23)),SUM($D23:$E23)&lt;=0),"",IFERROR($F23/SUM($D23:$E23),""))</f>
        <v/>
      </c>
      <c r="R23" s="20">
        <f>IF(COUNTA($A23:$H23)=0,"",IF(OR($A23="",$B23="",$C23="",$D23="",$E23="",$F23="",$G23="",$H23=""),"Check missing input",IF(OR(NOT(ISNUMBER($A23)),NOT(ISNUMBER($D23)),NOT(ISNUMBER($E23)),NOT(ISNUMBER($F23))),"Check invalid input",IF(OR($I23="",$J23="",$K23=""),"Check technician setup",IF(IFERROR(VLOOKUP($B23,Assumptions!$A$15:$E$114,5,FALSE),"")&lt;&gt;"Active","Check technician setup",IF($F23&lt;=0,"Check productive hours",IF($F23&gt;SUM($D23:$E23),"Check productive hours",IF($D23&gt;Assumptions!$B$4,"Check regular hours",IF(SUM($D23:$E23)&gt;Assumptions!$B$5,"Check total hours",IF($P23&gt;Assumptions!$B$6,"Review cost rate",IF($Q23&lt;Assumptions!$B$3,"Review utilization",IF($H23="Draft","Review draft entry","No calculation alert"))))))))))))</f>
        <v/>
      </c>
    </row>
    <row r="24">
      <c r="A24" s="40" t="n"/>
      <c r="B24" s="16" t="n"/>
      <c r="C24" s="16" t="n"/>
      <c r="D24" s="17" t="n"/>
      <c r="E24" s="17" t="n"/>
      <c r="F24" s="17" t="n"/>
      <c r="G24" s="16" t="n"/>
      <c r="H24" s="16" t="n"/>
      <c r="I24" s="38">
        <f>IF($B24="","",IFERROR(VLOOKUP($B24,Assumptions!$A$15:$E$114,2,FALSE),""))</f>
        <v/>
      </c>
      <c r="J24" s="43">
        <f>IF($B24="","",IFERROR(VLOOKUP($B24,Assumptions!$A$15:$E$114,4,FALSE),""))</f>
        <v/>
      </c>
      <c r="K24" s="44">
        <f>IF($B24="","",IFERROR(VLOOKUP($B24,Assumptions!$A$15:$E$114,3,FALSE),""))</f>
        <v/>
      </c>
      <c r="L24" s="38">
        <f>IF(OR(NOT(ISNUMBER($D24)),NOT(ISNUMBER($I24))),"",$D24*$I24)</f>
        <v/>
      </c>
      <c r="M24" s="38">
        <f>IF(OR(NOT(ISNUMBER($E24)),NOT(ISNUMBER($I24)),NOT(ISNUMBER($J24))),"",$E24*$I24*$J24)</f>
        <v/>
      </c>
      <c r="N24" s="38">
        <f>IF(OR(NOT(ISNUMBER($L24)),NOT(ISNUMBER($M24)),NOT(ISNUMBER($K24))),"",SUM($L24:$M24)*$K24)</f>
        <v/>
      </c>
      <c r="O24" s="38">
        <f>IF(OR(NOT(ISNUMBER($L24)),NOT(ISNUMBER($M24)),NOT(ISNUMBER($N24))),"",SUM($L24:$N24))</f>
        <v/>
      </c>
      <c r="P24" s="38">
        <f>IF(OR(NOT(ISNUMBER($O24)),NOT(ISNUMBER($F24)),$F24&lt;=0),"",IFERROR($O24/$F24,""))</f>
        <v/>
      </c>
      <c r="Q24" s="44">
        <f>IF(OR(NOT(ISNUMBER($D24)),NOT(ISNUMBER($E24)),NOT(ISNUMBER($F24)),SUM($D24:$E24)&lt;=0),"",IFERROR($F24/SUM($D24:$E24),""))</f>
        <v/>
      </c>
      <c r="R24" s="23">
        <f>IF(COUNTA($A24:$H24)=0,"",IF(OR($A24="",$B24="",$C24="",$D24="",$E24="",$F24="",$G24="",$H24=""),"Check missing input",IF(OR(NOT(ISNUMBER($A24)),NOT(ISNUMBER($D24)),NOT(ISNUMBER($E24)),NOT(ISNUMBER($F24))),"Check invalid input",IF(OR($I24="",$J24="",$K24=""),"Check technician setup",IF(IFERROR(VLOOKUP($B24,Assumptions!$A$15:$E$114,5,FALSE),"")&lt;&gt;"Active","Check technician setup",IF($F24&lt;=0,"Check productive hours",IF($F24&gt;SUM($D24:$E24),"Check productive hours",IF($D24&gt;Assumptions!$B$4,"Check regular hours",IF(SUM($D24:$E24)&gt;Assumptions!$B$5,"Check total hours",IF($P24&gt;Assumptions!$B$6,"Review cost rate",IF($Q24&lt;Assumptions!$B$3,"Review utilization",IF($H24="Draft","Review draft entry","No calculation alert"))))))))))))</f>
        <v/>
      </c>
    </row>
    <row r="25">
      <c r="A25" s="40" t="n"/>
      <c r="B25" s="16" t="n"/>
      <c r="C25" s="16" t="n"/>
      <c r="D25" s="17" t="n"/>
      <c r="E25" s="17" t="n"/>
      <c r="F25" s="17" t="n"/>
      <c r="G25" s="16" t="n"/>
      <c r="H25" s="16" t="n"/>
      <c r="I25" s="37">
        <f>IF($B25="","",IFERROR(VLOOKUP($B25,Assumptions!$A$15:$E$114,2,FALSE),""))</f>
        <v/>
      </c>
      <c r="J25" s="41">
        <f>IF($B25="","",IFERROR(VLOOKUP($B25,Assumptions!$A$15:$E$114,4,FALSE),""))</f>
        <v/>
      </c>
      <c r="K25" s="42">
        <f>IF($B25="","",IFERROR(VLOOKUP($B25,Assumptions!$A$15:$E$114,3,FALSE),""))</f>
        <v/>
      </c>
      <c r="L25" s="37">
        <f>IF(OR(NOT(ISNUMBER($D25)),NOT(ISNUMBER($I25))),"",$D25*$I25)</f>
        <v/>
      </c>
      <c r="M25" s="37">
        <f>IF(OR(NOT(ISNUMBER($E25)),NOT(ISNUMBER($I25)),NOT(ISNUMBER($J25))),"",$E25*$I25*$J25)</f>
        <v/>
      </c>
      <c r="N25" s="37">
        <f>IF(OR(NOT(ISNUMBER($L25)),NOT(ISNUMBER($M25)),NOT(ISNUMBER($K25))),"",SUM($L25:$M25)*$K25)</f>
        <v/>
      </c>
      <c r="O25" s="37">
        <f>IF(OR(NOT(ISNUMBER($L25)),NOT(ISNUMBER($M25)),NOT(ISNUMBER($N25))),"",SUM($L25:$N25))</f>
        <v/>
      </c>
      <c r="P25" s="37">
        <f>IF(OR(NOT(ISNUMBER($O25)),NOT(ISNUMBER($F25)),$F25&lt;=0),"",IFERROR($O25/$F25,""))</f>
        <v/>
      </c>
      <c r="Q25" s="42">
        <f>IF(OR(NOT(ISNUMBER($D25)),NOT(ISNUMBER($E25)),NOT(ISNUMBER($F25)),SUM($D25:$E25)&lt;=0),"",IFERROR($F25/SUM($D25:$E25),""))</f>
        <v/>
      </c>
      <c r="R25" s="20">
        <f>IF(COUNTA($A25:$H25)=0,"",IF(OR($A25="",$B25="",$C25="",$D25="",$E25="",$F25="",$G25="",$H25=""),"Check missing input",IF(OR(NOT(ISNUMBER($A25)),NOT(ISNUMBER($D25)),NOT(ISNUMBER($E25)),NOT(ISNUMBER($F25))),"Check invalid input",IF(OR($I25="",$J25="",$K25=""),"Check technician setup",IF(IFERROR(VLOOKUP($B25,Assumptions!$A$15:$E$114,5,FALSE),"")&lt;&gt;"Active","Check technician setup",IF($F25&lt;=0,"Check productive hours",IF($F25&gt;SUM($D25:$E25),"Check productive hours",IF($D25&gt;Assumptions!$B$4,"Check regular hours",IF(SUM($D25:$E25)&gt;Assumptions!$B$5,"Check total hours",IF($P25&gt;Assumptions!$B$6,"Review cost rate",IF($Q25&lt;Assumptions!$B$3,"Review utilization",IF($H25="Draft","Review draft entry","No calculation alert"))))))))))))</f>
        <v/>
      </c>
    </row>
    <row r="26">
      <c r="A26" s="40" t="n"/>
      <c r="B26" s="16" t="n"/>
      <c r="C26" s="16" t="n"/>
      <c r="D26" s="17" t="n"/>
      <c r="E26" s="17" t="n"/>
      <c r="F26" s="17" t="n"/>
      <c r="G26" s="16" t="n"/>
      <c r="H26" s="16" t="n"/>
      <c r="I26" s="38">
        <f>IF($B26="","",IFERROR(VLOOKUP($B26,Assumptions!$A$15:$E$114,2,FALSE),""))</f>
        <v/>
      </c>
      <c r="J26" s="43">
        <f>IF($B26="","",IFERROR(VLOOKUP($B26,Assumptions!$A$15:$E$114,4,FALSE),""))</f>
        <v/>
      </c>
      <c r="K26" s="44">
        <f>IF($B26="","",IFERROR(VLOOKUP($B26,Assumptions!$A$15:$E$114,3,FALSE),""))</f>
        <v/>
      </c>
      <c r="L26" s="38">
        <f>IF(OR(NOT(ISNUMBER($D26)),NOT(ISNUMBER($I26))),"",$D26*$I26)</f>
        <v/>
      </c>
      <c r="M26" s="38">
        <f>IF(OR(NOT(ISNUMBER($E26)),NOT(ISNUMBER($I26)),NOT(ISNUMBER($J26))),"",$E26*$I26*$J26)</f>
        <v/>
      </c>
      <c r="N26" s="38">
        <f>IF(OR(NOT(ISNUMBER($L26)),NOT(ISNUMBER($M26)),NOT(ISNUMBER($K26))),"",SUM($L26:$M26)*$K26)</f>
        <v/>
      </c>
      <c r="O26" s="38">
        <f>IF(OR(NOT(ISNUMBER($L26)),NOT(ISNUMBER($M26)),NOT(ISNUMBER($N26))),"",SUM($L26:$N26))</f>
        <v/>
      </c>
      <c r="P26" s="38">
        <f>IF(OR(NOT(ISNUMBER($O26)),NOT(ISNUMBER($F26)),$F26&lt;=0),"",IFERROR($O26/$F26,""))</f>
        <v/>
      </c>
      <c r="Q26" s="44">
        <f>IF(OR(NOT(ISNUMBER($D26)),NOT(ISNUMBER($E26)),NOT(ISNUMBER($F26)),SUM($D26:$E26)&lt;=0),"",IFERROR($F26/SUM($D26:$E26),""))</f>
        <v/>
      </c>
      <c r="R26" s="23">
        <f>IF(COUNTA($A26:$H26)=0,"",IF(OR($A26="",$B26="",$C26="",$D26="",$E26="",$F26="",$G26="",$H26=""),"Check missing input",IF(OR(NOT(ISNUMBER($A26)),NOT(ISNUMBER($D26)),NOT(ISNUMBER($E26)),NOT(ISNUMBER($F26))),"Check invalid input",IF(OR($I26="",$J26="",$K26=""),"Check technician setup",IF(IFERROR(VLOOKUP($B26,Assumptions!$A$15:$E$114,5,FALSE),"")&lt;&gt;"Active","Check technician setup",IF($F26&lt;=0,"Check productive hours",IF($F26&gt;SUM($D26:$E26),"Check productive hours",IF($D26&gt;Assumptions!$B$4,"Check regular hours",IF(SUM($D26:$E26)&gt;Assumptions!$B$5,"Check total hours",IF($P26&gt;Assumptions!$B$6,"Review cost rate",IF($Q26&lt;Assumptions!$B$3,"Review utilization",IF($H26="Draft","Review draft entry","No calculation alert"))))))))))))</f>
        <v/>
      </c>
    </row>
    <row r="27">
      <c r="A27" s="40" t="n"/>
      <c r="B27" s="16" t="n"/>
      <c r="C27" s="16" t="n"/>
      <c r="D27" s="17" t="n"/>
      <c r="E27" s="17" t="n"/>
      <c r="F27" s="17" t="n"/>
      <c r="G27" s="16" t="n"/>
      <c r="H27" s="16" t="n"/>
      <c r="I27" s="37">
        <f>IF($B27="","",IFERROR(VLOOKUP($B27,Assumptions!$A$15:$E$114,2,FALSE),""))</f>
        <v/>
      </c>
      <c r="J27" s="41">
        <f>IF($B27="","",IFERROR(VLOOKUP($B27,Assumptions!$A$15:$E$114,4,FALSE),""))</f>
        <v/>
      </c>
      <c r="K27" s="42">
        <f>IF($B27="","",IFERROR(VLOOKUP($B27,Assumptions!$A$15:$E$114,3,FALSE),""))</f>
        <v/>
      </c>
      <c r="L27" s="37">
        <f>IF(OR(NOT(ISNUMBER($D27)),NOT(ISNUMBER($I27))),"",$D27*$I27)</f>
        <v/>
      </c>
      <c r="M27" s="37">
        <f>IF(OR(NOT(ISNUMBER($E27)),NOT(ISNUMBER($I27)),NOT(ISNUMBER($J27))),"",$E27*$I27*$J27)</f>
        <v/>
      </c>
      <c r="N27" s="37">
        <f>IF(OR(NOT(ISNUMBER($L27)),NOT(ISNUMBER($M27)),NOT(ISNUMBER($K27))),"",SUM($L27:$M27)*$K27)</f>
        <v/>
      </c>
      <c r="O27" s="37">
        <f>IF(OR(NOT(ISNUMBER($L27)),NOT(ISNUMBER($M27)),NOT(ISNUMBER($N27))),"",SUM($L27:$N27))</f>
        <v/>
      </c>
      <c r="P27" s="37">
        <f>IF(OR(NOT(ISNUMBER($O27)),NOT(ISNUMBER($F27)),$F27&lt;=0),"",IFERROR($O27/$F27,""))</f>
        <v/>
      </c>
      <c r="Q27" s="42">
        <f>IF(OR(NOT(ISNUMBER($D27)),NOT(ISNUMBER($E27)),NOT(ISNUMBER($F27)),SUM($D27:$E27)&lt;=0),"",IFERROR($F27/SUM($D27:$E27),""))</f>
        <v/>
      </c>
      <c r="R27" s="20">
        <f>IF(COUNTA($A27:$H27)=0,"",IF(OR($A27="",$B27="",$C27="",$D27="",$E27="",$F27="",$G27="",$H27=""),"Check missing input",IF(OR(NOT(ISNUMBER($A27)),NOT(ISNUMBER($D27)),NOT(ISNUMBER($E27)),NOT(ISNUMBER($F27))),"Check invalid input",IF(OR($I27="",$J27="",$K27=""),"Check technician setup",IF(IFERROR(VLOOKUP($B27,Assumptions!$A$15:$E$114,5,FALSE),"")&lt;&gt;"Active","Check technician setup",IF($F27&lt;=0,"Check productive hours",IF($F27&gt;SUM($D27:$E27),"Check productive hours",IF($D27&gt;Assumptions!$B$4,"Check regular hours",IF(SUM($D27:$E27)&gt;Assumptions!$B$5,"Check total hours",IF($P27&gt;Assumptions!$B$6,"Review cost rate",IF($Q27&lt;Assumptions!$B$3,"Review utilization",IF($H27="Draft","Review draft entry","No calculation alert"))))))))))))</f>
        <v/>
      </c>
    </row>
    <row r="28">
      <c r="A28" s="40" t="n"/>
      <c r="B28" s="16" t="n"/>
      <c r="C28" s="16" t="n"/>
      <c r="D28" s="17" t="n"/>
      <c r="E28" s="17" t="n"/>
      <c r="F28" s="17" t="n"/>
      <c r="G28" s="16" t="n"/>
      <c r="H28" s="16" t="n"/>
      <c r="I28" s="38">
        <f>IF($B28="","",IFERROR(VLOOKUP($B28,Assumptions!$A$15:$E$114,2,FALSE),""))</f>
        <v/>
      </c>
      <c r="J28" s="43">
        <f>IF($B28="","",IFERROR(VLOOKUP($B28,Assumptions!$A$15:$E$114,4,FALSE),""))</f>
        <v/>
      </c>
      <c r="K28" s="44">
        <f>IF($B28="","",IFERROR(VLOOKUP($B28,Assumptions!$A$15:$E$114,3,FALSE),""))</f>
        <v/>
      </c>
      <c r="L28" s="38">
        <f>IF(OR(NOT(ISNUMBER($D28)),NOT(ISNUMBER($I28))),"",$D28*$I28)</f>
        <v/>
      </c>
      <c r="M28" s="38">
        <f>IF(OR(NOT(ISNUMBER($E28)),NOT(ISNUMBER($I28)),NOT(ISNUMBER($J28))),"",$E28*$I28*$J28)</f>
        <v/>
      </c>
      <c r="N28" s="38">
        <f>IF(OR(NOT(ISNUMBER($L28)),NOT(ISNUMBER($M28)),NOT(ISNUMBER($K28))),"",SUM($L28:$M28)*$K28)</f>
        <v/>
      </c>
      <c r="O28" s="38">
        <f>IF(OR(NOT(ISNUMBER($L28)),NOT(ISNUMBER($M28)),NOT(ISNUMBER($N28))),"",SUM($L28:$N28))</f>
        <v/>
      </c>
      <c r="P28" s="38">
        <f>IF(OR(NOT(ISNUMBER($O28)),NOT(ISNUMBER($F28)),$F28&lt;=0),"",IFERROR($O28/$F28,""))</f>
        <v/>
      </c>
      <c r="Q28" s="44">
        <f>IF(OR(NOT(ISNUMBER($D28)),NOT(ISNUMBER($E28)),NOT(ISNUMBER($F28)),SUM($D28:$E28)&lt;=0),"",IFERROR($F28/SUM($D28:$E28),""))</f>
        <v/>
      </c>
      <c r="R28" s="23">
        <f>IF(COUNTA($A28:$H28)=0,"",IF(OR($A28="",$B28="",$C28="",$D28="",$E28="",$F28="",$G28="",$H28=""),"Check missing input",IF(OR(NOT(ISNUMBER($A28)),NOT(ISNUMBER($D28)),NOT(ISNUMBER($E28)),NOT(ISNUMBER($F28))),"Check invalid input",IF(OR($I28="",$J28="",$K28=""),"Check technician setup",IF(IFERROR(VLOOKUP($B28,Assumptions!$A$15:$E$114,5,FALSE),"")&lt;&gt;"Active","Check technician setup",IF($F28&lt;=0,"Check productive hours",IF($F28&gt;SUM($D28:$E28),"Check productive hours",IF($D28&gt;Assumptions!$B$4,"Check regular hours",IF(SUM($D28:$E28)&gt;Assumptions!$B$5,"Check total hours",IF($P28&gt;Assumptions!$B$6,"Review cost rate",IF($Q28&lt;Assumptions!$B$3,"Review utilization",IF($H28="Draft","Review draft entry","No calculation alert"))))))))))))</f>
        <v/>
      </c>
    </row>
    <row r="29">
      <c r="A29" s="40" t="n"/>
      <c r="B29" s="16" t="n"/>
      <c r="C29" s="16" t="n"/>
      <c r="D29" s="17" t="n"/>
      <c r="E29" s="17" t="n"/>
      <c r="F29" s="17" t="n"/>
      <c r="G29" s="16" t="n"/>
      <c r="H29" s="16" t="n"/>
      <c r="I29" s="37">
        <f>IF($B29="","",IFERROR(VLOOKUP($B29,Assumptions!$A$15:$E$114,2,FALSE),""))</f>
        <v/>
      </c>
      <c r="J29" s="41">
        <f>IF($B29="","",IFERROR(VLOOKUP($B29,Assumptions!$A$15:$E$114,4,FALSE),""))</f>
        <v/>
      </c>
      <c r="K29" s="42">
        <f>IF($B29="","",IFERROR(VLOOKUP($B29,Assumptions!$A$15:$E$114,3,FALSE),""))</f>
        <v/>
      </c>
      <c r="L29" s="37">
        <f>IF(OR(NOT(ISNUMBER($D29)),NOT(ISNUMBER($I29))),"",$D29*$I29)</f>
        <v/>
      </c>
      <c r="M29" s="37">
        <f>IF(OR(NOT(ISNUMBER($E29)),NOT(ISNUMBER($I29)),NOT(ISNUMBER($J29))),"",$E29*$I29*$J29)</f>
        <v/>
      </c>
      <c r="N29" s="37">
        <f>IF(OR(NOT(ISNUMBER($L29)),NOT(ISNUMBER($M29)),NOT(ISNUMBER($K29))),"",SUM($L29:$M29)*$K29)</f>
        <v/>
      </c>
      <c r="O29" s="37">
        <f>IF(OR(NOT(ISNUMBER($L29)),NOT(ISNUMBER($M29)),NOT(ISNUMBER($N29))),"",SUM($L29:$N29))</f>
        <v/>
      </c>
      <c r="P29" s="37">
        <f>IF(OR(NOT(ISNUMBER($O29)),NOT(ISNUMBER($F29)),$F29&lt;=0),"",IFERROR($O29/$F29,""))</f>
        <v/>
      </c>
      <c r="Q29" s="42">
        <f>IF(OR(NOT(ISNUMBER($D29)),NOT(ISNUMBER($E29)),NOT(ISNUMBER($F29)),SUM($D29:$E29)&lt;=0),"",IFERROR($F29/SUM($D29:$E29),""))</f>
        <v/>
      </c>
      <c r="R29" s="20">
        <f>IF(COUNTA($A29:$H29)=0,"",IF(OR($A29="",$B29="",$C29="",$D29="",$E29="",$F29="",$G29="",$H29=""),"Check missing input",IF(OR(NOT(ISNUMBER($A29)),NOT(ISNUMBER($D29)),NOT(ISNUMBER($E29)),NOT(ISNUMBER($F29))),"Check invalid input",IF(OR($I29="",$J29="",$K29=""),"Check technician setup",IF(IFERROR(VLOOKUP($B29,Assumptions!$A$15:$E$114,5,FALSE),"")&lt;&gt;"Active","Check technician setup",IF($F29&lt;=0,"Check productive hours",IF($F29&gt;SUM($D29:$E29),"Check productive hours",IF($D29&gt;Assumptions!$B$4,"Check regular hours",IF(SUM($D29:$E29)&gt;Assumptions!$B$5,"Check total hours",IF($P29&gt;Assumptions!$B$6,"Review cost rate",IF($Q29&lt;Assumptions!$B$3,"Review utilization",IF($H29="Draft","Review draft entry","No calculation alert"))))))))))))</f>
        <v/>
      </c>
    </row>
    <row r="30">
      <c r="A30" s="40" t="n"/>
      <c r="B30" s="16" t="n"/>
      <c r="C30" s="16" t="n"/>
      <c r="D30" s="17" t="n"/>
      <c r="E30" s="17" t="n"/>
      <c r="F30" s="17" t="n"/>
      <c r="G30" s="16" t="n"/>
      <c r="H30" s="16" t="n"/>
      <c r="I30" s="38">
        <f>IF($B30="","",IFERROR(VLOOKUP($B30,Assumptions!$A$15:$E$114,2,FALSE),""))</f>
        <v/>
      </c>
      <c r="J30" s="43">
        <f>IF($B30="","",IFERROR(VLOOKUP($B30,Assumptions!$A$15:$E$114,4,FALSE),""))</f>
        <v/>
      </c>
      <c r="K30" s="44">
        <f>IF($B30="","",IFERROR(VLOOKUP($B30,Assumptions!$A$15:$E$114,3,FALSE),""))</f>
        <v/>
      </c>
      <c r="L30" s="38">
        <f>IF(OR(NOT(ISNUMBER($D30)),NOT(ISNUMBER($I30))),"",$D30*$I30)</f>
        <v/>
      </c>
      <c r="M30" s="38">
        <f>IF(OR(NOT(ISNUMBER($E30)),NOT(ISNUMBER($I30)),NOT(ISNUMBER($J30))),"",$E30*$I30*$J30)</f>
        <v/>
      </c>
      <c r="N30" s="38">
        <f>IF(OR(NOT(ISNUMBER($L30)),NOT(ISNUMBER($M30)),NOT(ISNUMBER($K30))),"",SUM($L30:$M30)*$K30)</f>
        <v/>
      </c>
      <c r="O30" s="38">
        <f>IF(OR(NOT(ISNUMBER($L30)),NOT(ISNUMBER($M30)),NOT(ISNUMBER($N30))),"",SUM($L30:$N30))</f>
        <v/>
      </c>
      <c r="P30" s="38">
        <f>IF(OR(NOT(ISNUMBER($O30)),NOT(ISNUMBER($F30)),$F30&lt;=0),"",IFERROR($O30/$F30,""))</f>
        <v/>
      </c>
      <c r="Q30" s="44">
        <f>IF(OR(NOT(ISNUMBER($D30)),NOT(ISNUMBER($E30)),NOT(ISNUMBER($F30)),SUM($D30:$E30)&lt;=0),"",IFERROR($F30/SUM($D30:$E30),""))</f>
        <v/>
      </c>
      <c r="R30" s="23">
        <f>IF(COUNTA($A30:$H30)=0,"",IF(OR($A30="",$B30="",$C30="",$D30="",$E30="",$F30="",$G30="",$H30=""),"Check missing input",IF(OR(NOT(ISNUMBER($A30)),NOT(ISNUMBER($D30)),NOT(ISNUMBER($E30)),NOT(ISNUMBER($F30))),"Check invalid input",IF(OR($I30="",$J30="",$K30=""),"Check technician setup",IF(IFERROR(VLOOKUP($B30,Assumptions!$A$15:$E$114,5,FALSE),"")&lt;&gt;"Active","Check technician setup",IF($F30&lt;=0,"Check productive hours",IF($F30&gt;SUM($D30:$E30),"Check productive hours",IF($D30&gt;Assumptions!$B$4,"Check regular hours",IF(SUM($D30:$E30)&gt;Assumptions!$B$5,"Check total hours",IF($P30&gt;Assumptions!$B$6,"Review cost rate",IF($Q30&lt;Assumptions!$B$3,"Review utilization",IF($H30="Draft","Review draft entry","No calculation alert"))))))))))))</f>
        <v/>
      </c>
    </row>
    <row r="31">
      <c r="A31" s="40" t="n"/>
      <c r="B31" s="16" t="n"/>
      <c r="C31" s="16" t="n"/>
      <c r="D31" s="17" t="n"/>
      <c r="E31" s="17" t="n"/>
      <c r="F31" s="17" t="n"/>
      <c r="G31" s="16" t="n"/>
      <c r="H31" s="16" t="n"/>
      <c r="I31" s="37">
        <f>IF($B31="","",IFERROR(VLOOKUP($B31,Assumptions!$A$15:$E$114,2,FALSE),""))</f>
        <v/>
      </c>
      <c r="J31" s="41">
        <f>IF($B31="","",IFERROR(VLOOKUP($B31,Assumptions!$A$15:$E$114,4,FALSE),""))</f>
        <v/>
      </c>
      <c r="K31" s="42">
        <f>IF($B31="","",IFERROR(VLOOKUP($B31,Assumptions!$A$15:$E$114,3,FALSE),""))</f>
        <v/>
      </c>
      <c r="L31" s="37">
        <f>IF(OR(NOT(ISNUMBER($D31)),NOT(ISNUMBER($I31))),"",$D31*$I31)</f>
        <v/>
      </c>
      <c r="M31" s="37">
        <f>IF(OR(NOT(ISNUMBER($E31)),NOT(ISNUMBER($I31)),NOT(ISNUMBER($J31))),"",$E31*$I31*$J31)</f>
        <v/>
      </c>
      <c r="N31" s="37">
        <f>IF(OR(NOT(ISNUMBER($L31)),NOT(ISNUMBER($M31)),NOT(ISNUMBER($K31))),"",SUM($L31:$M31)*$K31)</f>
        <v/>
      </c>
      <c r="O31" s="37">
        <f>IF(OR(NOT(ISNUMBER($L31)),NOT(ISNUMBER($M31)),NOT(ISNUMBER($N31))),"",SUM($L31:$N31))</f>
        <v/>
      </c>
      <c r="P31" s="37">
        <f>IF(OR(NOT(ISNUMBER($O31)),NOT(ISNUMBER($F31)),$F31&lt;=0),"",IFERROR($O31/$F31,""))</f>
        <v/>
      </c>
      <c r="Q31" s="42">
        <f>IF(OR(NOT(ISNUMBER($D31)),NOT(ISNUMBER($E31)),NOT(ISNUMBER($F31)),SUM($D31:$E31)&lt;=0),"",IFERROR($F31/SUM($D31:$E31),""))</f>
        <v/>
      </c>
      <c r="R31" s="20">
        <f>IF(COUNTA($A31:$H31)=0,"",IF(OR($A31="",$B31="",$C31="",$D31="",$E31="",$F31="",$G31="",$H31=""),"Check missing input",IF(OR(NOT(ISNUMBER($A31)),NOT(ISNUMBER($D31)),NOT(ISNUMBER($E31)),NOT(ISNUMBER($F31))),"Check invalid input",IF(OR($I31="",$J31="",$K31=""),"Check technician setup",IF(IFERROR(VLOOKUP($B31,Assumptions!$A$15:$E$114,5,FALSE),"")&lt;&gt;"Active","Check technician setup",IF($F31&lt;=0,"Check productive hours",IF($F31&gt;SUM($D31:$E31),"Check productive hours",IF($D31&gt;Assumptions!$B$4,"Check regular hours",IF(SUM($D31:$E31)&gt;Assumptions!$B$5,"Check total hours",IF($P31&gt;Assumptions!$B$6,"Review cost rate",IF($Q31&lt;Assumptions!$B$3,"Review utilization",IF($H31="Draft","Review draft entry","No calculation alert"))))))))))))</f>
        <v/>
      </c>
    </row>
    <row r="32">
      <c r="A32" s="40" t="n"/>
      <c r="B32" s="16" t="n"/>
      <c r="C32" s="16" t="n"/>
      <c r="D32" s="17" t="n"/>
      <c r="E32" s="17" t="n"/>
      <c r="F32" s="17" t="n"/>
      <c r="G32" s="16" t="n"/>
      <c r="H32" s="16" t="n"/>
      <c r="I32" s="38">
        <f>IF($B32="","",IFERROR(VLOOKUP($B32,Assumptions!$A$15:$E$114,2,FALSE),""))</f>
        <v/>
      </c>
      <c r="J32" s="43">
        <f>IF($B32="","",IFERROR(VLOOKUP($B32,Assumptions!$A$15:$E$114,4,FALSE),""))</f>
        <v/>
      </c>
      <c r="K32" s="44">
        <f>IF($B32="","",IFERROR(VLOOKUP($B32,Assumptions!$A$15:$E$114,3,FALSE),""))</f>
        <v/>
      </c>
      <c r="L32" s="38">
        <f>IF(OR(NOT(ISNUMBER($D32)),NOT(ISNUMBER($I32))),"",$D32*$I32)</f>
        <v/>
      </c>
      <c r="M32" s="38">
        <f>IF(OR(NOT(ISNUMBER($E32)),NOT(ISNUMBER($I32)),NOT(ISNUMBER($J32))),"",$E32*$I32*$J32)</f>
        <v/>
      </c>
      <c r="N32" s="38">
        <f>IF(OR(NOT(ISNUMBER($L32)),NOT(ISNUMBER($M32)),NOT(ISNUMBER($K32))),"",SUM($L32:$M32)*$K32)</f>
        <v/>
      </c>
      <c r="O32" s="38">
        <f>IF(OR(NOT(ISNUMBER($L32)),NOT(ISNUMBER($M32)),NOT(ISNUMBER($N32))),"",SUM($L32:$N32))</f>
        <v/>
      </c>
      <c r="P32" s="38">
        <f>IF(OR(NOT(ISNUMBER($O32)),NOT(ISNUMBER($F32)),$F32&lt;=0),"",IFERROR($O32/$F32,""))</f>
        <v/>
      </c>
      <c r="Q32" s="44">
        <f>IF(OR(NOT(ISNUMBER($D32)),NOT(ISNUMBER($E32)),NOT(ISNUMBER($F32)),SUM($D32:$E32)&lt;=0),"",IFERROR($F32/SUM($D32:$E32),""))</f>
        <v/>
      </c>
      <c r="R32" s="23">
        <f>IF(COUNTA($A32:$H32)=0,"",IF(OR($A32="",$B32="",$C32="",$D32="",$E32="",$F32="",$G32="",$H32=""),"Check missing input",IF(OR(NOT(ISNUMBER($A32)),NOT(ISNUMBER($D32)),NOT(ISNUMBER($E32)),NOT(ISNUMBER($F32))),"Check invalid input",IF(OR($I32="",$J32="",$K32=""),"Check technician setup",IF(IFERROR(VLOOKUP($B32,Assumptions!$A$15:$E$114,5,FALSE),"")&lt;&gt;"Active","Check technician setup",IF($F32&lt;=0,"Check productive hours",IF($F32&gt;SUM($D32:$E32),"Check productive hours",IF($D32&gt;Assumptions!$B$4,"Check regular hours",IF(SUM($D32:$E32)&gt;Assumptions!$B$5,"Check total hours",IF($P32&gt;Assumptions!$B$6,"Review cost rate",IF($Q32&lt;Assumptions!$B$3,"Review utilization",IF($H32="Draft","Review draft entry","No calculation alert"))))))))))))</f>
        <v/>
      </c>
    </row>
    <row r="33">
      <c r="A33" s="40" t="n"/>
      <c r="B33" s="16" t="n"/>
      <c r="C33" s="16" t="n"/>
      <c r="D33" s="17" t="n"/>
      <c r="E33" s="17" t="n"/>
      <c r="F33" s="17" t="n"/>
      <c r="G33" s="16" t="n"/>
      <c r="H33" s="16" t="n"/>
      <c r="I33" s="37">
        <f>IF($B33="","",IFERROR(VLOOKUP($B33,Assumptions!$A$15:$E$114,2,FALSE),""))</f>
        <v/>
      </c>
      <c r="J33" s="41">
        <f>IF($B33="","",IFERROR(VLOOKUP($B33,Assumptions!$A$15:$E$114,4,FALSE),""))</f>
        <v/>
      </c>
      <c r="K33" s="42">
        <f>IF($B33="","",IFERROR(VLOOKUP($B33,Assumptions!$A$15:$E$114,3,FALSE),""))</f>
        <v/>
      </c>
      <c r="L33" s="37">
        <f>IF(OR(NOT(ISNUMBER($D33)),NOT(ISNUMBER($I33))),"",$D33*$I33)</f>
        <v/>
      </c>
      <c r="M33" s="37">
        <f>IF(OR(NOT(ISNUMBER($E33)),NOT(ISNUMBER($I33)),NOT(ISNUMBER($J33))),"",$E33*$I33*$J33)</f>
        <v/>
      </c>
      <c r="N33" s="37">
        <f>IF(OR(NOT(ISNUMBER($L33)),NOT(ISNUMBER($M33)),NOT(ISNUMBER($K33))),"",SUM($L33:$M33)*$K33)</f>
        <v/>
      </c>
      <c r="O33" s="37">
        <f>IF(OR(NOT(ISNUMBER($L33)),NOT(ISNUMBER($M33)),NOT(ISNUMBER($N33))),"",SUM($L33:$N33))</f>
        <v/>
      </c>
      <c r="P33" s="37">
        <f>IF(OR(NOT(ISNUMBER($O33)),NOT(ISNUMBER($F33)),$F33&lt;=0),"",IFERROR($O33/$F33,""))</f>
        <v/>
      </c>
      <c r="Q33" s="42">
        <f>IF(OR(NOT(ISNUMBER($D33)),NOT(ISNUMBER($E33)),NOT(ISNUMBER($F33)),SUM($D33:$E33)&lt;=0),"",IFERROR($F33/SUM($D33:$E33),""))</f>
        <v/>
      </c>
      <c r="R33" s="20">
        <f>IF(COUNTA($A33:$H33)=0,"",IF(OR($A33="",$B33="",$C33="",$D33="",$E33="",$F33="",$G33="",$H33=""),"Check missing input",IF(OR(NOT(ISNUMBER($A33)),NOT(ISNUMBER($D33)),NOT(ISNUMBER($E33)),NOT(ISNUMBER($F33))),"Check invalid input",IF(OR($I33="",$J33="",$K33=""),"Check technician setup",IF(IFERROR(VLOOKUP($B33,Assumptions!$A$15:$E$114,5,FALSE),"")&lt;&gt;"Active","Check technician setup",IF($F33&lt;=0,"Check productive hours",IF($F33&gt;SUM($D33:$E33),"Check productive hours",IF($D33&gt;Assumptions!$B$4,"Check regular hours",IF(SUM($D33:$E33)&gt;Assumptions!$B$5,"Check total hours",IF($P33&gt;Assumptions!$B$6,"Review cost rate",IF($Q33&lt;Assumptions!$B$3,"Review utilization",IF($H33="Draft","Review draft entry","No calculation alert"))))))))))))</f>
        <v/>
      </c>
    </row>
    <row r="34">
      <c r="A34" s="40" t="n"/>
      <c r="B34" s="16" t="n"/>
      <c r="C34" s="16" t="n"/>
      <c r="D34" s="17" t="n"/>
      <c r="E34" s="17" t="n"/>
      <c r="F34" s="17" t="n"/>
      <c r="G34" s="16" t="n"/>
      <c r="H34" s="16" t="n"/>
      <c r="I34" s="38">
        <f>IF($B34="","",IFERROR(VLOOKUP($B34,Assumptions!$A$15:$E$114,2,FALSE),""))</f>
        <v/>
      </c>
      <c r="J34" s="43">
        <f>IF($B34="","",IFERROR(VLOOKUP($B34,Assumptions!$A$15:$E$114,4,FALSE),""))</f>
        <v/>
      </c>
      <c r="K34" s="44">
        <f>IF($B34="","",IFERROR(VLOOKUP($B34,Assumptions!$A$15:$E$114,3,FALSE),""))</f>
        <v/>
      </c>
      <c r="L34" s="38">
        <f>IF(OR(NOT(ISNUMBER($D34)),NOT(ISNUMBER($I34))),"",$D34*$I34)</f>
        <v/>
      </c>
      <c r="M34" s="38">
        <f>IF(OR(NOT(ISNUMBER($E34)),NOT(ISNUMBER($I34)),NOT(ISNUMBER($J34))),"",$E34*$I34*$J34)</f>
        <v/>
      </c>
      <c r="N34" s="38">
        <f>IF(OR(NOT(ISNUMBER($L34)),NOT(ISNUMBER($M34)),NOT(ISNUMBER($K34))),"",SUM($L34:$M34)*$K34)</f>
        <v/>
      </c>
      <c r="O34" s="38">
        <f>IF(OR(NOT(ISNUMBER($L34)),NOT(ISNUMBER($M34)),NOT(ISNUMBER($N34))),"",SUM($L34:$N34))</f>
        <v/>
      </c>
      <c r="P34" s="38">
        <f>IF(OR(NOT(ISNUMBER($O34)),NOT(ISNUMBER($F34)),$F34&lt;=0),"",IFERROR($O34/$F34,""))</f>
        <v/>
      </c>
      <c r="Q34" s="44">
        <f>IF(OR(NOT(ISNUMBER($D34)),NOT(ISNUMBER($E34)),NOT(ISNUMBER($F34)),SUM($D34:$E34)&lt;=0),"",IFERROR($F34/SUM($D34:$E34),""))</f>
        <v/>
      </c>
      <c r="R34" s="23">
        <f>IF(COUNTA($A34:$H34)=0,"",IF(OR($A34="",$B34="",$C34="",$D34="",$E34="",$F34="",$G34="",$H34=""),"Check missing input",IF(OR(NOT(ISNUMBER($A34)),NOT(ISNUMBER($D34)),NOT(ISNUMBER($E34)),NOT(ISNUMBER($F34))),"Check invalid input",IF(OR($I34="",$J34="",$K34=""),"Check technician setup",IF(IFERROR(VLOOKUP($B34,Assumptions!$A$15:$E$114,5,FALSE),"")&lt;&gt;"Active","Check technician setup",IF($F34&lt;=0,"Check productive hours",IF($F34&gt;SUM($D34:$E34),"Check productive hours",IF($D34&gt;Assumptions!$B$4,"Check regular hours",IF(SUM($D34:$E34)&gt;Assumptions!$B$5,"Check total hours",IF($P34&gt;Assumptions!$B$6,"Review cost rate",IF($Q34&lt;Assumptions!$B$3,"Review utilization",IF($H34="Draft","Review draft entry","No calculation alert"))))))))))))</f>
        <v/>
      </c>
    </row>
    <row r="35">
      <c r="A35" s="40" t="n"/>
      <c r="B35" s="16" t="n"/>
      <c r="C35" s="16" t="n"/>
      <c r="D35" s="17" t="n"/>
      <c r="E35" s="17" t="n"/>
      <c r="F35" s="17" t="n"/>
      <c r="G35" s="16" t="n"/>
      <c r="H35" s="16" t="n"/>
      <c r="I35" s="37">
        <f>IF($B35="","",IFERROR(VLOOKUP($B35,Assumptions!$A$15:$E$114,2,FALSE),""))</f>
        <v/>
      </c>
      <c r="J35" s="41">
        <f>IF($B35="","",IFERROR(VLOOKUP($B35,Assumptions!$A$15:$E$114,4,FALSE),""))</f>
        <v/>
      </c>
      <c r="K35" s="42">
        <f>IF($B35="","",IFERROR(VLOOKUP($B35,Assumptions!$A$15:$E$114,3,FALSE),""))</f>
        <v/>
      </c>
      <c r="L35" s="37">
        <f>IF(OR(NOT(ISNUMBER($D35)),NOT(ISNUMBER($I35))),"",$D35*$I35)</f>
        <v/>
      </c>
      <c r="M35" s="37">
        <f>IF(OR(NOT(ISNUMBER($E35)),NOT(ISNUMBER($I35)),NOT(ISNUMBER($J35))),"",$E35*$I35*$J35)</f>
        <v/>
      </c>
      <c r="N35" s="37">
        <f>IF(OR(NOT(ISNUMBER($L35)),NOT(ISNUMBER($M35)),NOT(ISNUMBER($K35))),"",SUM($L35:$M35)*$K35)</f>
        <v/>
      </c>
      <c r="O35" s="37">
        <f>IF(OR(NOT(ISNUMBER($L35)),NOT(ISNUMBER($M35)),NOT(ISNUMBER($N35))),"",SUM($L35:$N35))</f>
        <v/>
      </c>
      <c r="P35" s="37">
        <f>IF(OR(NOT(ISNUMBER($O35)),NOT(ISNUMBER($F35)),$F35&lt;=0),"",IFERROR($O35/$F35,""))</f>
        <v/>
      </c>
      <c r="Q35" s="42">
        <f>IF(OR(NOT(ISNUMBER($D35)),NOT(ISNUMBER($E35)),NOT(ISNUMBER($F35)),SUM($D35:$E35)&lt;=0),"",IFERROR($F35/SUM($D35:$E35),""))</f>
        <v/>
      </c>
      <c r="R35" s="20">
        <f>IF(COUNTA($A35:$H35)=0,"",IF(OR($A35="",$B35="",$C35="",$D35="",$E35="",$F35="",$G35="",$H35=""),"Check missing input",IF(OR(NOT(ISNUMBER($A35)),NOT(ISNUMBER($D35)),NOT(ISNUMBER($E35)),NOT(ISNUMBER($F35))),"Check invalid input",IF(OR($I35="",$J35="",$K35=""),"Check technician setup",IF(IFERROR(VLOOKUP($B35,Assumptions!$A$15:$E$114,5,FALSE),"")&lt;&gt;"Active","Check technician setup",IF($F35&lt;=0,"Check productive hours",IF($F35&gt;SUM($D35:$E35),"Check productive hours",IF($D35&gt;Assumptions!$B$4,"Check regular hours",IF(SUM($D35:$E35)&gt;Assumptions!$B$5,"Check total hours",IF($P35&gt;Assumptions!$B$6,"Review cost rate",IF($Q35&lt;Assumptions!$B$3,"Review utilization",IF($H35="Draft","Review draft entry","No calculation alert"))))))))))))</f>
        <v/>
      </c>
    </row>
    <row r="36">
      <c r="A36" s="40" t="n"/>
      <c r="B36" s="16" t="n"/>
      <c r="C36" s="16" t="n"/>
      <c r="D36" s="17" t="n"/>
      <c r="E36" s="17" t="n"/>
      <c r="F36" s="17" t="n"/>
      <c r="G36" s="16" t="n"/>
      <c r="H36" s="16" t="n"/>
      <c r="I36" s="38">
        <f>IF($B36="","",IFERROR(VLOOKUP($B36,Assumptions!$A$15:$E$114,2,FALSE),""))</f>
        <v/>
      </c>
      <c r="J36" s="43">
        <f>IF($B36="","",IFERROR(VLOOKUP($B36,Assumptions!$A$15:$E$114,4,FALSE),""))</f>
        <v/>
      </c>
      <c r="K36" s="44">
        <f>IF($B36="","",IFERROR(VLOOKUP($B36,Assumptions!$A$15:$E$114,3,FALSE),""))</f>
        <v/>
      </c>
      <c r="L36" s="38">
        <f>IF(OR(NOT(ISNUMBER($D36)),NOT(ISNUMBER($I36))),"",$D36*$I36)</f>
        <v/>
      </c>
      <c r="M36" s="38">
        <f>IF(OR(NOT(ISNUMBER($E36)),NOT(ISNUMBER($I36)),NOT(ISNUMBER($J36))),"",$E36*$I36*$J36)</f>
        <v/>
      </c>
      <c r="N36" s="38">
        <f>IF(OR(NOT(ISNUMBER($L36)),NOT(ISNUMBER($M36)),NOT(ISNUMBER($K36))),"",SUM($L36:$M36)*$K36)</f>
        <v/>
      </c>
      <c r="O36" s="38">
        <f>IF(OR(NOT(ISNUMBER($L36)),NOT(ISNUMBER($M36)),NOT(ISNUMBER($N36))),"",SUM($L36:$N36))</f>
        <v/>
      </c>
      <c r="P36" s="38">
        <f>IF(OR(NOT(ISNUMBER($O36)),NOT(ISNUMBER($F36)),$F36&lt;=0),"",IFERROR($O36/$F36,""))</f>
        <v/>
      </c>
      <c r="Q36" s="44">
        <f>IF(OR(NOT(ISNUMBER($D36)),NOT(ISNUMBER($E36)),NOT(ISNUMBER($F36)),SUM($D36:$E36)&lt;=0),"",IFERROR($F36/SUM($D36:$E36),""))</f>
        <v/>
      </c>
      <c r="R36" s="23">
        <f>IF(COUNTA($A36:$H36)=0,"",IF(OR($A36="",$B36="",$C36="",$D36="",$E36="",$F36="",$G36="",$H36=""),"Check missing input",IF(OR(NOT(ISNUMBER($A36)),NOT(ISNUMBER($D36)),NOT(ISNUMBER($E36)),NOT(ISNUMBER($F36))),"Check invalid input",IF(OR($I36="",$J36="",$K36=""),"Check technician setup",IF(IFERROR(VLOOKUP($B36,Assumptions!$A$15:$E$114,5,FALSE),"")&lt;&gt;"Active","Check technician setup",IF($F36&lt;=0,"Check productive hours",IF($F36&gt;SUM($D36:$E36),"Check productive hours",IF($D36&gt;Assumptions!$B$4,"Check regular hours",IF(SUM($D36:$E36)&gt;Assumptions!$B$5,"Check total hours",IF($P36&gt;Assumptions!$B$6,"Review cost rate",IF($Q36&lt;Assumptions!$B$3,"Review utilization",IF($H36="Draft","Review draft entry","No calculation alert"))))))))))))</f>
        <v/>
      </c>
    </row>
    <row r="37">
      <c r="A37" s="40" t="n"/>
      <c r="B37" s="16" t="n"/>
      <c r="C37" s="16" t="n"/>
      <c r="D37" s="17" t="n"/>
      <c r="E37" s="17" t="n"/>
      <c r="F37" s="17" t="n"/>
      <c r="G37" s="16" t="n"/>
      <c r="H37" s="16" t="n"/>
      <c r="I37" s="37">
        <f>IF($B37="","",IFERROR(VLOOKUP($B37,Assumptions!$A$15:$E$114,2,FALSE),""))</f>
        <v/>
      </c>
      <c r="J37" s="41">
        <f>IF($B37="","",IFERROR(VLOOKUP($B37,Assumptions!$A$15:$E$114,4,FALSE),""))</f>
        <v/>
      </c>
      <c r="K37" s="42">
        <f>IF($B37="","",IFERROR(VLOOKUP($B37,Assumptions!$A$15:$E$114,3,FALSE),""))</f>
        <v/>
      </c>
      <c r="L37" s="37">
        <f>IF(OR(NOT(ISNUMBER($D37)),NOT(ISNUMBER($I37))),"",$D37*$I37)</f>
        <v/>
      </c>
      <c r="M37" s="37">
        <f>IF(OR(NOT(ISNUMBER($E37)),NOT(ISNUMBER($I37)),NOT(ISNUMBER($J37))),"",$E37*$I37*$J37)</f>
        <v/>
      </c>
      <c r="N37" s="37">
        <f>IF(OR(NOT(ISNUMBER($L37)),NOT(ISNUMBER($M37)),NOT(ISNUMBER($K37))),"",SUM($L37:$M37)*$K37)</f>
        <v/>
      </c>
      <c r="O37" s="37">
        <f>IF(OR(NOT(ISNUMBER($L37)),NOT(ISNUMBER($M37)),NOT(ISNUMBER($N37))),"",SUM($L37:$N37))</f>
        <v/>
      </c>
      <c r="P37" s="37">
        <f>IF(OR(NOT(ISNUMBER($O37)),NOT(ISNUMBER($F37)),$F37&lt;=0),"",IFERROR($O37/$F37,""))</f>
        <v/>
      </c>
      <c r="Q37" s="42">
        <f>IF(OR(NOT(ISNUMBER($D37)),NOT(ISNUMBER($E37)),NOT(ISNUMBER($F37)),SUM($D37:$E37)&lt;=0),"",IFERROR($F37/SUM($D37:$E37),""))</f>
        <v/>
      </c>
      <c r="R37" s="20">
        <f>IF(COUNTA($A37:$H37)=0,"",IF(OR($A37="",$B37="",$C37="",$D37="",$E37="",$F37="",$G37="",$H37=""),"Check missing input",IF(OR(NOT(ISNUMBER($A37)),NOT(ISNUMBER($D37)),NOT(ISNUMBER($E37)),NOT(ISNUMBER($F37))),"Check invalid input",IF(OR($I37="",$J37="",$K37=""),"Check technician setup",IF(IFERROR(VLOOKUP($B37,Assumptions!$A$15:$E$114,5,FALSE),"")&lt;&gt;"Active","Check technician setup",IF($F37&lt;=0,"Check productive hours",IF($F37&gt;SUM($D37:$E37),"Check productive hours",IF($D37&gt;Assumptions!$B$4,"Check regular hours",IF(SUM($D37:$E37)&gt;Assumptions!$B$5,"Check total hours",IF($P37&gt;Assumptions!$B$6,"Review cost rate",IF($Q37&lt;Assumptions!$B$3,"Review utilization",IF($H37="Draft","Review draft entry","No calculation alert"))))))))))))</f>
        <v/>
      </c>
    </row>
    <row r="38">
      <c r="A38" s="40" t="n"/>
      <c r="B38" s="16" t="n"/>
      <c r="C38" s="16" t="n"/>
      <c r="D38" s="17" t="n"/>
      <c r="E38" s="17" t="n"/>
      <c r="F38" s="17" t="n"/>
      <c r="G38" s="16" t="n"/>
      <c r="H38" s="16" t="n"/>
      <c r="I38" s="38">
        <f>IF($B38="","",IFERROR(VLOOKUP($B38,Assumptions!$A$15:$E$114,2,FALSE),""))</f>
        <v/>
      </c>
      <c r="J38" s="43">
        <f>IF($B38="","",IFERROR(VLOOKUP($B38,Assumptions!$A$15:$E$114,4,FALSE),""))</f>
        <v/>
      </c>
      <c r="K38" s="44">
        <f>IF($B38="","",IFERROR(VLOOKUP($B38,Assumptions!$A$15:$E$114,3,FALSE),""))</f>
        <v/>
      </c>
      <c r="L38" s="38">
        <f>IF(OR(NOT(ISNUMBER($D38)),NOT(ISNUMBER($I38))),"",$D38*$I38)</f>
        <v/>
      </c>
      <c r="M38" s="38">
        <f>IF(OR(NOT(ISNUMBER($E38)),NOT(ISNUMBER($I38)),NOT(ISNUMBER($J38))),"",$E38*$I38*$J38)</f>
        <v/>
      </c>
      <c r="N38" s="38">
        <f>IF(OR(NOT(ISNUMBER($L38)),NOT(ISNUMBER($M38)),NOT(ISNUMBER($K38))),"",SUM($L38:$M38)*$K38)</f>
        <v/>
      </c>
      <c r="O38" s="38">
        <f>IF(OR(NOT(ISNUMBER($L38)),NOT(ISNUMBER($M38)),NOT(ISNUMBER($N38))),"",SUM($L38:$N38))</f>
        <v/>
      </c>
      <c r="P38" s="38">
        <f>IF(OR(NOT(ISNUMBER($O38)),NOT(ISNUMBER($F38)),$F38&lt;=0),"",IFERROR($O38/$F38,""))</f>
        <v/>
      </c>
      <c r="Q38" s="44">
        <f>IF(OR(NOT(ISNUMBER($D38)),NOT(ISNUMBER($E38)),NOT(ISNUMBER($F38)),SUM($D38:$E38)&lt;=0),"",IFERROR($F38/SUM($D38:$E38),""))</f>
        <v/>
      </c>
      <c r="R38" s="23">
        <f>IF(COUNTA($A38:$H38)=0,"",IF(OR($A38="",$B38="",$C38="",$D38="",$E38="",$F38="",$G38="",$H38=""),"Check missing input",IF(OR(NOT(ISNUMBER($A38)),NOT(ISNUMBER($D38)),NOT(ISNUMBER($E38)),NOT(ISNUMBER($F38))),"Check invalid input",IF(OR($I38="",$J38="",$K38=""),"Check technician setup",IF(IFERROR(VLOOKUP($B38,Assumptions!$A$15:$E$114,5,FALSE),"")&lt;&gt;"Active","Check technician setup",IF($F38&lt;=0,"Check productive hours",IF($F38&gt;SUM($D38:$E38),"Check productive hours",IF($D38&gt;Assumptions!$B$4,"Check regular hours",IF(SUM($D38:$E38)&gt;Assumptions!$B$5,"Check total hours",IF($P38&gt;Assumptions!$B$6,"Review cost rate",IF($Q38&lt;Assumptions!$B$3,"Review utilization",IF($H38="Draft","Review draft entry","No calculation alert"))))))))))))</f>
        <v/>
      </c>
    </row>
    <row r="39">
      <c r="A39" s="40" t="n"/>
      <c r="B39" s="16" t="n"/>
      <c r="C39" s="16" t="n"/>
      <c r="D39" s="17" t="n"/>
      <c r="E39" s="17" t="n"/>
      <c r="F39" s="17" t="n"/>
      <c r="G39" s="16" t="n"/>
      <c r="H39" s="16" t="n"/>
      <c r="I39" s="37">
        <f>IF($B39="","",IFERROR(VLOOKUP($B39,Assumptions!$A$15:$E$114,2,FALSE),""))</f>
        <v/>
      </c>
      <c r="J39" s="41">
        <f>IF($B39="","",IFERROR(VLOOKUP($B39,Assumptions!$A$15:$E$114,4,FALSE),""))</f>
        <v/>
      </c>
      <c r="K39" s="42">
        <f>IF($B39="","",IFERROR(VLOOKUP($B39,Assumptions!$A$15:$E$114,3,FALSE),""))</f>
        <v/>
      </c>
      <c r="L39" s="37">
        <f>IF(OR(NOT(ISNUMBER($D39)),NOT(ISNUMBER($I39))),"",$D39*$I39)</f>
        <v/>
      </c>
      <c r="M39" s="37">
        <f>IF(OR(NOT(ISNUMBER($E39)),NOT(ISNUMBER($I39)),NOT(ISNUMBER($J39))),"",$E39*$I39*$J39)</f>
        <v/>
      </c>
      <c r="N39" s="37">
        <f>IF(OR(NOT(ISNUMBER($L39)),NOT(ISNUMBER($M39)),NOT(ISNUMBER($K39))),"",SUM($L39:$M39)*$K39)</f>
        <v/>
      </c>
      <c r="O39" s="37">
        <f>IF(OR(NOT(ISNUMBER($L39)),NOT(ISNUMBER($M39)),NOT(ISNUMBER($N39))),"",SUM($L39:$N39))</f>
        <v/>
      </c>
      <c r="P39" s="37">
        <f>IF(OR(NOT(ISNUMBER($O39)),NOT(ISNUMBER($F39)),$F39&lt;=0),"",IFERROR($O39/$F39,""))</f>
        <v/>
      </c>
      <c r="Q39" s="42">
        <f>IF(OR(NOT(ISNUMBER($D39)),NOT(ISNUMBER($E39)),NOT(ISNUMBER($F39)),SUM($D39:$E39)&lt;=0),"",IFERROR($F39/SUM($D39:$E39),""))</f>
        <v/>
      </c>
      <c r="R39" s="20">
        <f>IF(COUNTA($A39:$H39)=0,"",IF(OR($A39="",$B39="",$C39="",$D39="",$E39="",$F39="",$G39="",$H39=""),"Check missing input",IF(OR(NOT(ISNUMBER($A39)),NOT(ISNUMBER($D39)),NOT(ISNUMBER($E39)),NOT(ISNUMBER($F39))),"Check invalid input",IF(OR($I39="",$J39="",$K39=""),"Check technician setup",IF(IFERROR(VLOOKUP($B39,Assumptions!$A$15:$E$114,5,FALSE),"")&lt;&gt;"Active","Check technician setup",IF($F39&lt;=0,"Check productive hours",IF($F39&gt;SUM($D39:$E39),"Check productive hours",IF($D39&gt;Assumptions!$B$4,"Check regular hours",IF(SUM($D39:$E39)&gt;Assumptions!$B$5,"Check total hours",IF($P39&gt;Assumptions!$B$6,"Review cost rate",IF($Q39&lt;Assumptions!$B$3,"Review utilization",IF($H39="Draft","Review draft entry","No calculation alert"))))))))))))</f>
        <v/>
      </c>
    </row>
    <row r="40">
      <c r="A40" s="40" t="n"/>
      <c r="B40" s="16" t="n"/>
      <c r="C40" s="16" t="n"/>
      <c r="D40" s="17" t="n"/>
      <c r="E40" s="17" t="n"/>
      <c r="F40" s="17" t="n"/>
      <c r="G40" s="16" t="n"/>
      <c r="H40" s="16" t="n"/>
      <c r="I40" s="38">
        <f>IF($B40="","",IFERROR(VLOOKUP($B40,Assumptions!$A$15:$E$114,2,FALSE),""))</f>
        <v/>
      </c>
      <c r="J40" s="43">
        <f>IF($B40="","",IFERROR(VLOOKUP($B40,Assumptions!$A$15:$E$114,4,FALSE),""))</f>
        <v/>
      </c>
      <c r="K40" s="44">
        <f>IF($B40="","",IFERROR(VLOOKUP($B40,Assumptions!$A$15:$E$114,3,FALSE),""))</f>
        <v/>
      </c>
      <c r="L40" s="38">
        <f>IF(OR(NOT(ISNUMBER($D40)),NOT(ISNUMBER($I40))),"",$D40*$I40)</f>
        <v/>
      </c>
      <c r="M40" s="38">
        <f>IF(OR(NOT(ISNUMBER($E40)),NOT(ISNUMBER($I40)),NOT(ISNUMBER($J40))),"",$E40*$I40*$J40)</f>
        <v/>
      </c>
      <c r="N40" s="38">
        <f>IF(OR(NOT(ISNUMBER($L40)),NOT(ISNUMBER($M40)),NOT(ISNUMBER($K40))),"",SUM($L40:$M40)*$K40)</f>
        <v/>
      </c>
      <c r="O40" s="38">
        <f>IF(OR(NOT(ISNUMBER($L40)),NOT(ISNUMBER($M40)),NOT(ISNUMBER($N40))),"",SUM($L40:$N40))</f>
        <v/>
      </c>
      <c r="P40" s="38">
        <f>IF(OR(NOT(ISNUMBER($O40)),NOT(ISNUMBER($F40)),$F40&lt;=0),"",IFERROR($O40/$F40,""))</f>
        <v/>
      </c>
      <c r="Q40" s="44">
        <f>IF(OR(NOT(ISNUMBER($D40)),NOT(ISNUMBER($E40)),NOT(ISNUMBER($F40)),SUM($D40:$E40)&lt;=0),"",IFERROR($F40/SUM($D40:$E40),""))</f>
        <v/>
      </c>
      <c r="R40" s="23">
        <f>IF(COUNTA($A40:$H40)=0,"",IF(OR($A40="",$B40="",$C40="",$D40="",$E40="",$F40="",$G40="",$H40=""),"Check missing input",IF(OR(NOT(ISNUMBER($A40)),NOT(ISNUMBER($D40)),NOT(ISNUMBER($E40)),NOT(ISNUMBER($F40))),"Check invalid input",IF(OR($I40="",$J40="",$K40=""),"Check technician setup",IF(IFERROR(VLOOKUP($B40,Assumptions!$A$15:$E$114,5,FALSE),"")&lt;&gt;"Active","Check technician setup",IF($F40&lt;=0,"Check productive hours",IF($F40&gt;SUM($D40:$E40),"Check productive hours",IF($D40&gt;Assumptions!$B$4,"Check regular hours",IF(SUM($D40:$E40)&gt;Assumptions!$B$5,"Check total hours",IF($P40&gt;Assumptions!$B$6,"Review cost rate",IF($Q40&lt;Assumptions!$B$3,"Review utilization",IF($H40="Draft","Review draft entry","No calculation alert"))))))))))))</f>
        <v/>
      </c>
    </row>
    <row r="41">
      <c r="A41" s="40" t="n"/>
      <c r="B41" s="16" t="n"/>
      <c r="C41" s="16" t="n"/>
      <c r="D41" s="17" t="n"/>
      <c r="E41" s="17" t="n"/>
      <c r="F41" s="17" t="n"/>
      <c r="G41" s="16" t="n"/>
      <c r="H41" s="16" t="n"/>
      <c r="I41" s="37">
        <f>IF($B41="","",IFERROR(VLOOKUP($B41,Assumptions!$A$15:$E$114,2,FALSE),""))</f>
        <v/>
      </c>
      <c r="J41" s="41">
        <f>IF($B41="","",IFERROR(VLOOKUP($B41,Assumptions!$A$15:$E$114,4,FALSE),""))</f>
        <v/>
      </c>
      <c r="K41" s="42">
        <f>IF($B41="","",IFERROR(VLOOKUP($B41,Assumptions!$A$15:$E$114,3,FALSE),""))</f>
        <v/>
      </c>
      <c r="L41" s="37">
        <f>IF(OR(NOT(ISNUMBER($D41)),NOT(ISNUMBER($I41))),"",$D41*$I41)</f>
        <v/>
      </c>
      <c r="M41" s="37">
        <f>IF(OR(NOT(ISNUMBER($E41)),NOT(ISNUMBER($I41)),NOT(ISNUMBER($J41))),"",$E41*$I41*$J41)</f>
        <v/>
      </c>
      <c r="N41" s="37">
        <f>IF(OR(NOT(ISNUMBER($L41)),NOT(ISNUMBER($M41)),NOT(ISNUMBER($K41))),"",SUM($L41:$M41)*$K41)</f>
        <v/>
      </c>
      <c r="O41" s="37">
        <f>IF(OR(NOT(ISNUMBER($L41)),NOT(ISNUMBER($M41)),NOT(ISNUMBER($N41))),"",SUM($L41:$N41))</f>
        <v/>
      </c>
      <c r="P41" s="37">
        <f>IF(OR(NOT(ISNUMBER($O41)),NOT(ISNUMBER($F41)),$F41&lt;=0),"",IFERROR($O41/$F41,""))</f>
        <v/>
      </c>
      <c r="Q41" s="42">
        <f>IF(OR(NOT(ISNUMBER($D41)),NOT(ISNUMBER($E41)),NOT(ISNUMBER($F41)),SUM($D41:$E41)&lt;=0),"",IFERROR($F41/SUM($D41:$E41),""))</f>
        <v/>
      </c>
      <c r="R41" s="20">
        <f>IF(COUNTA($A41:$H41)=0,"",IF(OR($A41="",$B41="",$C41="",$D41="",$E41="",$F41="",$G41="",$H41=""),"Check missing input",IF(OR(NOT(ISNUMBER($A41)),NOT(ISNUMBER($D41)),NOT(ISNUMBER($E41)),NOT(ISNUMBER($F41))),"Check invalid input",IF(OR($I41="",$J41="",$K41=""),"Check technician setup",IF(IFERROR(VLOOKUP($B41,Assumptions!$A$15:$E$114,5,FALSE),"")&lt;&gt;"Active","Check technician setup",IF($F41&lt;=0,"Check productive hours",IF($F41&gt;SUM($D41:$E41),"Check productive hours",IF($D41&gt;Assumptions!$B$4,"Check regular hours",IF(SUM($D41:$E41)&gt;Assumptions!$B$5,"Check total hours",IF($P41&gt;Assumptions!$B$6,"Review cost rate",IF($Q41&lt;Assumptions!$B$3,"Review utilization",IF($H41="Draft","Review draft entry","No calculation alert"))))))))))))</f>
        <v/>
      </c>
    </row>
    <row r="42">
      <c r="A42" s="40" t="n"/>
      <c r="B42" s="16" t="n"/>
      <c r="C42" s="16" t="n"/>
      <c r="D42" s="17" t="n"/>
      <c r="E42" s="17" t="n"/>
      <c r="F42" s="17" t="n"/>
      <c r="G42" s="16" t="n"/>
      <c r="H42" s="16" t="n"/>
      <c r="I42" s="38">
        <f>IF($B42="","",IFERROR(VLOOKUP($B42,Assumptions!$A$15:$E$114,2,FALSE),""))</f>
        <v/>
      </c>
      <c r="J42" s="43">
        <f>IF($B42="","",IFERROR(VLOOKUP($B42,Assumptions!$A$15:$E$114,4,FALSE),""))</f>
        <v/>
      </c>
      <c r="K42" s="44">
        <f>IF($B42="","",IFERROR(VLOOKUP($B42,Assumptions!$A$15:$E$114,3,FALSE),""))</f>
        <v/>
      </c>
      <c r="L42" s="38">
        <f>IF(OR(NOT(ISNUMBER($D42)),NOT(ISNUMBER($I42))),"",$D42*$I42)</f>
        <v/>
      </c>
      <c r="M42" s="38">
        <f>IF(OR(NOT(ISNUMBER($E42)),NOT(ISNUMBER($I42)),NOT(ISNUMBER($J42))),"",$E42*$I42*$J42)</f>
        <v/>
      </c>
      <c r="N42" s="38">
        <f>IF(OR(NOT(ISNUMBER($L42)),NOT(ISNUMBER($M42)),NOT(ISNUMBER($K42))),"",SUM($L42:$M42)*$K42)</f>
        <v/>
      </c>
      <c r="O42" s="38">
        <f>IF(OR(NOT(ISNUMBER($L42)),NOT(ISNUMBER($M42)),NOT(ISNUMBER($N42))),"",SUM($L42:$N42))</f>
        <v/>
      </c>
      <c r="P42" s="38">
        <f>IF(OR(NOT(ISNUMBER($O42)),NOT(ISNUMBER($F42)),$F42&lt;=0),"",IFERROR($O42/$F42,""))</f>
        <v/>
      </c>
      <c r="Q42" s="44">
        <f>IF(OR(NOT(ISNUMBER($D42)),NOT(ISNUMBER($E42)),NOT(ISNUMBER($F42)),SUM($D42:$E42)&lt;=0),"",IFERROR($F42/SUM($D42:$E42),""))</f>
        <v/>
      </c>
      <c r="R42" s="23">
        <f>IF(COUNTA($A42:$H42)=0,"",IF(OR($A42="",$B42="",$C42="",$D42="",$E42="",$F42="",$G42="",$H42=""),"Check missing input",IF(OR(NOT(ISNUMBER($A42)),NOT(ISNUMBER($D42)),NOT(ISNUMBER($E42)),NOT(ISNUMBER($F42))),"Check invalid input",IF(OR($I42="",$J42="",$K42=""),"Check technician setup",IF(IFERROR(VLOOKUP($B42,Assumptions!$A$15:$E$114,5,FALSE),"")&lt;&gt;"Active","Check technician setup",IF($F42&lt;=0,"Check productive hours",IF($F42&gt;SUM($D42:$E42),"Check productive hours",IF($D42&gt;Assumptions!$B$4,"Check regular hours",IF(SUM($D42:$E42)&gt;Assumptions!$B$5,"Check total hours",IF($P42&gt;Assumptions!$B$6,"Review cost rate",IF($Q42&lt;Assumptions!$B$3,"Review utilization",IF($H42="Draft","Review draft entry","No calculation alert"))))))))))))</f>
        <v/>
      </c>
    </row>
    <row r="43">
      <c r="A43" s="40" t="n"/>
      <c r="B43" s="16" t="n"/>
      <c r="C43" s="16" t="n"/>
      <c r="D43" s="17" t="n"/>
      <c r="E43" s="17" t="n"/>
      <c r="F43" s="17" t="n"/>
      <c r="G43" s="16" t="n"/>
      <c r="H43" s="16" t="n"/>
      <c r="I43" s="37">
        <f>IF($B43="","",IFERROR(VLOOKUP($B43,Assumptions!$A$15:$E$114,2,FALSE),""))</f>
        <v/>
      </c>
      <c r="J43" s="41">
        <f>IF($B43="","",IFERROR(VLOOKUP($B43,Assumptions!$A$15:$E$114,4,FALSE),""))</f>
        <v/>
      </c>
      <c r="K43" s="42">
        <f>IF($B43="","",IFERROR(VLOOKUP($B43,Assumptions!$A$15:$E$114,3,FALSE),""))</f>
        <v/>
      </c>
      <c r="L43" s="37">
        <f>IF(OR(NOT(ISNUMBER($D43)),NOT(ISNUMBER($I43))),"",$D43*$I43)</f>
        <v/>
      </c>
      <c r="M43" s="37">
        <f>IF(OR(NOT(ISNUMBER($E43)),NOT(ISNUMBER($I43)),NOT(ISNUMBER($J43))),"",$E43*$I43*$J43)</f>
        <v/>
      </c>
      <c r="N43" s="37">
        <f>IF(OR(NOT(ISNUMBER($L43)),NOT(ISNUMBER($M43)),NOT(ISNUMBER($K43))),"",SUM($L43:$M43)*$K43)</f>
        <v/>
      </c>
      <c r="O43" s="37">
        <f>IF(OR(NOT(ISNUMBER($L43)),NOT(ISNUMBER($M43)),NOT(ISNUMBER($N43))),"",SUM($L43:$N43))</f>
        <v/>
      </c>
      <c r="P43" s="37">
        <f>IF(OR(NOT(ISNUMBER($O43)),NOT(ISNUMBER($F43)),$F43&lt;=0),"",IFERROR($O43/$F43,""))</f>
        <v/>
      </c>
      <c r="Q43" s="42">
        <f>IF(OR(NOT(ISNUMBER($D43)),NOT(ISNUMBER($E43)),NOT(ISNUMBER($F43)),SUM($D43:$E43)&lt;=0),"",IFERROR($F43/SUM($D43:$E43),""))</f>
        <v/>
      </c>
      <c r="R43" s="20">
        <f>IF(COUNTA($A43:$H43)=0,"",IF(OR($A43="",$B43="",$C43="",$D43="",$E43="",$F43="",$G43="",$H43=""),"Check missing input",IF(OR(NOT(ISNUMBER($A43)),NOT(ISNUMBER($D43)),NOT(ISNUMBER($E43)),NOT(ISNUMBER($F43))),"Check invalid input",IF(OR($I43="",$J43="",$K43=""),"Check technician setup",IF(IFERROR(VLOOKUP($B43,Assumptions!$A$15:$E$114,5,FALSE),"")&lt;&gt;"Active","Check technician setup",IF($F43&lt;=0,"Check productive hours",IF($F43&gt;SUM($D43:$E43),"Check productive hours",IF($D43&gt;Assumptions!$B$4,"Check regular hours",IF(SUM($D43:$E43)&gt;Assumptions!$B$5,"Check total hours",IF($P43&gt;Assumptions!$B$6,"Review cost rate",IF($Q43&lt;Assumptions!$B$3,"Review utilization",IF($H43="Draft","Review draft entry","No calculation alert"))))))))))))</f>
        <v/>
      </c>
    </row>
    <row r="44">
      <c r="A44" s="40" t="n"/>
      <c r="B44" s="16" t="n"/>
      <c r="C44" s="16" t="n"/>
      <c r="D44" s="17" t="n"/>
      <c r="E44" s="17" t="n"/>
      <c r="F44" s="17" t="n"/>
      <c r="G44" s="16" t="n"/>
      <c r="H44" s="16" t="n"/>
      <c r="I44" s="38">
        <f>IF($B44="","",IFERROR(VLOOKUP($B44,Assumptions!$A$15:$E$114,2,FALSE),""))</f>
        <v/>
      </c>
      <c r="J44" s="43">
        <f>IF($B44="","",IFERROR(VLOOKUP($B44,Assumptions!$A$15:$E$114,4,FALSE),""))</f>
        <v/>
      </c>
      <c r="K44" s="44">
        <f>IF($B44="","",IFERROR(VLOOKUP($B44,Assumptions!$A$15:$E$114,3,FALSE),""))</f>
        <v/>
      </c>
      <c r="L44" s="38">
        <f>IF(OR(NOT(ISNUMBER($D44)),NOT(ISNUMBER($I44))),"",$D44*$I44)</f>
        <v/>
      </c>
      <c r="M44" s="38">
        <f>IF(OR(NOT(ISNUMBER($E44)),NOT(ISNUMBER($I44)),NOT(ISNUMBER($J44))),"",$E44*$I44*$J44)</f>
        <v/>
      </c>
      <c r="N44" s="38">
        <f>IF(OR(NOT(ISNUMBER($L44)),NOT(ISNUMBER($M44)),NOT(ISNUMBER($K44))),"",SUM($L44:$M44)*$K44)</f>
        <v/>
      </c>
      <c r="O44" s="38">
        <f>IF(OR(NOT(ISNUMBER($L44)),NOT(ISNUMBER($M44)),NOT(ISNUMBER($N44))),"",SUM($L44:$N44))</f>
        <v/>
      </c>
      <c r="P44" s="38">
        <f>IF(OR(NOT(ISNUMBER($O44)),NOT(ISNUMBER($F44)),$F44&lt;=0),"",IFERROR($O44/$F44,""))</f>
        <v/>
      </c>
      <c r="Q44" s="44">
        <f>IF(OR(NOT(ISNUMBER($D44)),NOT(ISNUMBER($E44)),NOT(ISNUMBER($F44)),SUM($D44:$E44)&lt;=0),"",IFERROR($F44/SUM($D44:$E44),""))</f>
        <v/>
      </c>
      <c r="R44" s="23">
        <f>IF(COUNTA($A44:$H44)=0,"",IF(OR($A44="",$B44="",$C44="",$D44="",$E44="",$F44="",$G44="",$H44=""),"Check missing input",IF(OR(NOT(ISNUMBER($A44)),NOT(ISNUMBER($D44)),NOT(ISNUMBER($E44)),NOT(ISNUMBER($F44))),"Check invalid input",IF(OR($I44="",$J44="",$K44=""),"Check technician setup",IF(IFERROR(VLOOKUP($B44,Assumptions!$A$15:$E$114,5,FALSE),"")&lt;&gt;"Active","Check technician setup",IF($F44&lt;=0,"Check productive hours",IF($F44&gt;SUM($D44:$E44),"Check productive hours",IF($D44&gt;Assumptions!$B$4,"Check regular hours",IF(SUM($D44:$E44)&gt;Assumptions!$B$5,"Check total hours",IF($P44&gt;Assumptions!$B$6,"Review cost rate",IF($Q44&lt;Assumptions!$B$3,"Review utilization",IF($H44="Draft","Review draft entry","No calculation alert"))))))))))))</f>
        <v/>
      </c>
    </row>
    <row r="45">
      <c r="A45" s="40" t="n"/>
      <c r="B45" s="16" t="n"/>
      <c r="C45" s="16" t="n"/>
      <c r="D45" s="17" t="n"/>
      <c r="E45" s="17" t="n"/>
      <c r="F45" s="17" t="n"/>
      <c r="G45" s="16" t="n"/>
      <c r="H45" s="16" t="n"/>
      <c r="I45" s="37">
        <f>IF($B45="","",IFERROR(VLOOKUP($B45,Assumptions!$A$15:$E$114,2,FALSE),""))</f>
        <v/>
      </c>
      <c r="J45" s="41">
        <f>IF($B45="","",IFERROR(VLOOKUP($B45,Assumptions!$A$15:$E$114,4,FALSE),""))</f>
        <v/>
      </c>
      <c r="K45" s="42">
        <f>IF($B45="","",IFERROR(VLOOKUP($B45,Assumptions!$A$15:$E$114,3,FALSE),""))</f>
        <v/>
      </c>
      <c r="L45" s="37">
        <f>IF(OR(NOT(ISNUMBER($D45)),NOT(ISNUMBER($I45))),"",$D45*$I45)</f>
        <v/>
      </c>
      <c r="M45" s="37">
        <f>IF(OR(NOT(ISNUMBER($E45)),NOT(ISNUMBER($I45)),NOT(ISNUMBER($J45))),"",$E45*$I45*$J45)</f>
        <v/>
      </c>
      <c r="N45" s="37">
        <f>IF(OR(NOT(ISNUMBER($L45)),NOT(ISNUMBER($M45)),NOT(ISNUMBER($K45))),"",SUM($L45:$M45)*$K45)</f>
        <v/>
      </c>
      <c r="O45" s="37">
        <f>IF(OR(NOT(ISNUMBER($L45)),NOT(ISNUMBER($M45)),NOT(ISNUMBER($N45))),"",SUM($L45:$N45))</f>
        <v/>
      </c>
      <c r="P45" s="37">
        <f>IF(OR(NOT(ISNUMBER($O45)),NOT(ISNUMBER($F45)),$F45&lt;=0),"",IFERROR($O45/$F45,""))</f>
        <v/>
      </c>
      <c r="Q45" s="42">
        <f>IF(OR(NOT(ISNUMBER($D45)),NOT(ISNUMBER($E45)),NOT(ISNUMBER($F45)),SUM($D45:$E45)&lt;=0),"",IFERROR($F45/SUM($D45:$E45),""))</f>
        <v/>
      </c>
      <c r="R45" s="20">
        <f>IF(COUNTA($A45:$H45)=0,"",IF(OR($A45="",$B45="",$C45="",$D45="",$E45="",$F45="",$G45="",$H45=""),"Check missing input",IF(OR(NOT(ISNUMBER($A45)),NOT(ISNUMBER($D45)),NOT(ISNUMBER($E45)),NOT(ISNUMBER($F45))),"Check invalid input",IF(OR($I45="",$J45="",$K45=""),"Check technician setup",IF(IFERROR(VLOOKUP($B45,Assumptions!$A$15:$E$114,5,FALSE),"")&lt;&gt;"Active","Check technician setup",IF($F45&lt;=0,"Check productive hours",IF($F45&gt;SUM($D45:$E45),"Check productive hours",IF($D45&gt;Assumptions!$B$4,"Check regular hours",IF(SUM($D45:$E45)&gt;Assumptions!$B$5,"Check total hours",IF($P45&gt;Assumptions!$B$6,"Review cost rate",IF($Q45&lt;Assumptions!$B$3,"Review utilization",IF($H45="Draft","Review draft entry","No calculation alert"))))))))))))</f>
        <v/>
      </c>
    </row>
    <row r="46">
      <c r="A46" s="40" t="n"/>
      <c r="B46" s="16" t="n"/>
      <c r="C46" s="16" t="n"/>
      <c r="D46" s="17" t="n"/>
      <c r="E46" s="17" t="n"/>
      <c r="F46" s="17" t="n"/>
      <c r="G46" s="16" t="n"/>
      <c r="H46" s="16" t="n"/>
      <c r="I46" s="38">
        <f>IF($B46="","",IFERROR(VLOOKUP($B46,Assumptions!$A$15:$E$114,2,FALSE),""))</f>
        <v/>
      </c>
      <c r="J46" s="43">
        <f>IF($B46="","",IFERROR(VLOOKUP($B46,Assumptions!$A$15:$E$114,4,FALSE),""))</f>
        <v/>
      </c>
      <c r="K46" s="44">
        <f>IF($B46="","",IFERROR(VLOOKUP($B46,Assumptions!$A$15:$E$114,3,FALSE),""))</f>
        <v/>
      </c>
      <c r="L46" s="38">
        <f>IF(OR(NOT(ISNUMBER($D46)),NOT(ISNUMBER($I46))),"",$D46*$I46)</f>
        <v/>
      </c>
      <c r="M46" s="38">
        <f>IF(OR(NOT(ISNUMBER($E46)),NOT(ISNUMBER($I46)),NOT(ISNUMBER($J46))),"",$E46*$I46*$J46)</f>
        <v/>
      </c>
      <c r="N46" s="38">
        <f>IF(OR(NOT(ISNUMBER($L46)),NOT(ISNUMBER($M46)),NOT(ISNUMBER($K46))),"",SUM($L46:$M46)*$K46)</f>
        <v/>
      </c>
      <c r="O46" s="38">
        <f>IF(OR(NOT(ISNUMBER($L46)),NOT(ISNUMBER($M46)),NOT(ISNUMBER($N46))),"",SUM($L46:$N46))</f>
        <v/>
      </c>
      <c r="P46" s="38">
        <f>IF(OR(NOT(ISNUMBER($O46)),NOT(ISNUMBER($F46)),$F46&lt;=0),"",IFERROR($O46/$F46,""))</f>
        <v/>
      </c>
      <c r="Q46" s="44">
        <f>IF(OR(NOT(ISNUMBER($D46)),NOT(ISNUMBER($E46)),NOT(ISNUMBER($F46)),SUM($D46:$E46)&lt;=0),"",IFERROR($F46/SUM($D46:$E46),""))</f>
        <v/>
      </c>
      <c r="R46" s="23">
        <f>IF(COUNTA($A46:$H46)=0,"",IF(OR($A46="",$B46="",$C46="",$D46="",$E46="",$F46="",$G46="",$H46=""),"Check missing input",IF(OR(NOT(ISNUMBER($A46)),NOT(ISNUMBER($D46)),NOT(ISNUMBER($E46)),NOT(ISNUMBER($F46))),"Check invalid input",IF(OR($I46="",$J46="",$K46=""),"Check technician setup",IF(IFERROR(VLOOKUP($B46,Assumptions!$A$15:$E$114,5,FALSE),"")&lt;&gt;"Active","Check technician setup",IF($F46&lt;=0,"Check productive hours",IF($F46&gt;SUM($D46:$E46),"Check productive hours",IF($D46&gt;Assumptions!$B$4,"Check regular hours",IF(SUM($D46:$E46)&gt;Assumptions!$B$5,"Check total hours",IF($P46&gt;Assumptions!$B$6,"Review cost rate",IF($Q46&lt;Assumptions!$B$3,"Review utilization",IF($H46="Draft","Review draft entry","No calculation alert"))))))))))))</f>
        <v/>
      </c>
    </row>
    <row r="47">
      <c r="A47" s="40" t="n"/>
      <c r="B47" s="16" t="n"/>
      <c r="C47" s="16" t="n"/>
      <c r="D47" s="17" t="n"/>
      <c r="E47" s="17" t="n"/>
      <c r="F47" s="17" t="n"/>
      <c r="G47" s="16" t="n"/>
      <c r="H47" s="16" t="n"/>
      <c r="I47" s="37">
        <f>IF($B47="","",IFERROR(VLOOKUP($B47,Assumptions!$A$15:$E$114,2,FALSE),""))</f>
        <v/>
      </c>
      <c r="J47" s="41">
        <f>IF($B47="","",IFERROR(VLOOKUP($B47,Assumptions!$A$15:$E$114,4,FALSE),""))</f>
        <v/>
      </c>
      <c r="K47" s="42">
        <f>IF($B47="","",IFERROR(VLOOKUP($B47,Assumptions!$A$15:$E$114,3,FALSE),""))</f>
        <v/>
      </c>
      <c r="L47" s="37">
        <f>IF(OR(NOT(ISNUMBER($D47)),NOT(ISNUMBER($I47))),"",$D47*$I47)</f>
        <v/>
      </c>
      <c r="M47" s="37">
        <f>IF(OR(NOT(ISNUMBER($E47)),NOT(ISNUMBER($I47)),NOT(ISNUMBER($J47))),"",$E47*$I47*$J47)</f>
        <v/>
      </c>
      <c r="N47" s="37">
        <f>IF(OR(NOT(ISNUMBER($L47)),NOT(ISNUMBER($M47)),NOT(ISNUMBER($K47))),"",SUM($L47:$M47)*$K47)</f>
        <v/>
      </c>
      <c r="O47" s="37">
        <f>IF(OR(NOT(ISNUMBER($L47)),NOT(ISNUMBER($M47)),NOT(ISNUMBER($N47))),"",SUM($L47:$N47))</f>
        <v/>
      </c>
      <c r="P47" s="37">
        <f>IF(OR(NOT(ISNUMBER($O47)),NOT(ISNUMBER($F47)),$F47&lt;=0),"",IFERROR($O47/$F47,""))</f>
        <v/>
      </c>
      <c r="Q47" s="42">
        <f>IF(OR(NOT(ISNUMBER($D47)),NOT(ISNUMBER($E47)),NOT(ISNUMBER($F47)),SUM($D47:$E47)&lt;=0),"",IFERROR($F47/SUM($D47:$E47),""))</f>
        <v/>
      </c>
      <c r="R47" s="20">
        <f>IF(COUNTA($A47:$H47)=0,"",IF(OR($A47="",$B47="",$C47="",$D47="",$E47="",$F47="",$G47="",$H47=""),"Check missing input",IF(OR(NOT(ISNUMBER($A47)),NOT(ISNUMBER($D47)),NOT(ISNUMBER($E47)),NOT(ISNUMBER($F47))),"Check invalid input",IF(OR($I47="",$J47="",$K47=""),"Check technician setup",IF(IFERROR(VLOOKUP($B47,Assumptions!$A$15:$E$114,5,FALSE),"")&lt;&gt;"Active","Check technician setup",IF($F47&lt;=0,"Check productive hours",IF($F47&gt;SUM($D47:$E47),"Check productive hours",IF($D47&gt;Assumptions!$B$4,"Check regular hours",IF(SUM($D47:$E47)&gt;Assumptions!$B$5,"Check total hours",IF($P47&gt;Assumptions!$B$6,"Review cost rate",IF($Q47&lt;Assumptions!$B$3,"Review utilization",IF($H47="Draft","Review draft entry","No calculation alert"))))))))))))</f>
        <v/>
      </c>
    </row>
    <row r="48">
      <c r="A48" s="40" t="n"/>
      <c r="B48" s="16" t="n"/>
      <c r="C48" s="16" t="n"/>
      <c r="D48" s="17" t="n"/>
      <c r="E48" s="17" t="n"/>
      <c r="F48" s="17" t="n"/>
      <c r="G48" s="16" t="n"/>
      <c r="H48" s="16" t="n"/>
      <c r="I48" s="38">
        <f>IF($B48="","",IFERROR(VLOOKUP($B48,Assumptions!$A$15:$E$114,2,FALSE),""))</f>
        <v/>
      </c>
      <c r="J48" s="43">
        <f>IF($B48="","",IFERROR(VLOOKUP($B48,Assumptions!$A$15:$E$114,4,FALSE),""))</f>
        <v/>
      </c>
      <c r="K48" s="44">
        <f>IF($B48="","",IFERROR(VLOOKUP($B48,Assumptions!$A$15:$E$114,3,FALSE),""))</f>
        <v/>
      </c>
      <c r="L48" s="38">
        <f>IF(OR(NOT(ISNUMBER($D48)),NOT(ISNUMBER($I48))),"",$D48*$I48)</f>
        <v/>
      </c>
      <c r="M48" s="38">
        <f>IF(OR(NOT(ISNUMBER($E48)),NOT(ISNUMBER($I48)),NOT(ISNUMBER($J48))),"",$E48*$I48*$J48)</f>
        <v/>
      </c>
      <c r="N48" s="38">
        <f>IF(OR(NOT(ISNUMBER($L48)),NOT(ISNUMBER($M48)),NOT(ISNUMBER($K48))),"",SUM($L48:$M48)*$K48)</f>
        <v/>
      </c>
      <c r="O48" s="38">
        <f>IF(OR(NOT(ISNUMBER($L48)),NOT(ISNUMBER($M48)),NOT(ISNUMBER($N48))),"",SUM($L48:$N48))</f>
        <v/>
      </c>
      <c r="P48" s="38">
        <f>IF(OR(NOT(ISNUMBER($O48)),NOT(ISNUMBER($F48)),$F48&lt;=0),"",IFERROR($O48/$F48,""))</f>
        <v/>
      </c>
      <c r="Q48" s="44">
        <f>IF(OR(NOT(ISNUMBER($D48)),NOT(ISNUMBER($E48)),NOT(ISNUMBER($F48)),SUM($D48:$E48)&lt;=0),"",IFERROR($F48/SUM($D48:$E48),""))</f>
        <v/>
      </c>
      <c r="R48" s="23">
        <f>IF(COUNTA($A48:$H48)=0,"",IF(OR($A48="",$B48="",$C48="",$D48="",$E48="",$F48="",$G48="",$H48=""),"Check missing input",IF(OR(NOT(ISNUMBER($A48)),NOT(ISNUMBER($D48)),NOT(ISNUMBER($E48)),NOT(ISNUMBER($F48))),"Check invalid input",IF(OR($I48="",$J48="",$K48=""),"Check technician setup",IF(IFERROR(VLOOKUP($B48,Assumptions!$A$15:$E$114,5,FALSE),"")&lt;&gt;"Active","Check technician setup",IF($F48&lt;=0,"Check productive hours",IF($F48&gt;SUM($D48:$E48),"Check productive hours",IF($D48&gt;Assumptions!$B$4,"Check regular hours",IF(SUM($D48:$E48)&gt;Assumptions!$B$5,"Check total hours",IF($P48&gt;Assumptions!$B$6,"Review cost rate",IF($Q48&lt;Assumptions!$B$3,"Review utilization",IF($H48="Draft","Review draft entry","No calculation alert"))))))))))))</f>
        <v/>
      </c>
    </row>
    <row r="49">
      <c r="A49" s="40" t="n"/>
      <c r="B49" s="16" t="n"/>
      <c r="C49" s="16" t="n"/>
      <c r="D49" s="17" t="n"/>
      <c r="E49" s="17" t="n"/>
      <c r="F49" s="17" t="n"/>
      <c r="G49" s="16" t="n"/>
      <c r="H49" s="16" t="n"/>
      <c r="I49" s="37">
        <f>IF($B49="","",IFERROR(VLOOKUP($B49,Assumptions!$A$15:$E$114,2,FALSE),""))</f>
        <v/>
      </c>
      <c r="J49" s="41">
        <f>IF($B49="","",IFERROR(VLOOKUP($B49,Assumptions!$A$15:$E$114,4,FALSE),""))</f>
        <v/>
      </c>
      <c r="K49" s="42">
        <f>IF($B49="","",IFERROR(VLOOKUP($B49,Assumptions!$A$15:$E$114,3,FALSE),""))</f>
        <v/>
      </c>
      <c r="L49" s="37">
        <f>IF(OR(NOT(ISNUMBER($D49)),NOT(ISNUMBER($I49))),"",$D49*$I49)</f>
        <v/>
      </c>
      <c r="M49" s="37">
        <f>IF(OR(NOT(ISNUMBER($E49)),NOT(ISNUMBER($I49)),NOT(ISNUMBER($J49))),"",$E49*$I49*$J49)</f>
        <v/>
      </c>
      <c r="N49" s="37">
        <f>IF(OR(NOT(ISNUMBER($L49)),NOT(ISNUMBER($M49)),NOT(ISNUMBER($K49))),"",SUM($L49:$M49)*$K49)</f>
        <v/>
      </c>
      <c r="O49" s="37">
        <f>IF(OR(NOT(ISNUMBER($L49)),NOT(ISNUMBER($M49)),NOT(ISNUMBER($N49))),"",SUM($L49:$N49))</f>
        <v/>
      </c>
      <c r="P49" s="37">
        <f>IF(OR(NOT(ISNUMBER($O49)),NOT(ISNUMBER($F49)),$F49&lt;=0),"",IFERROR($O49/$F49,""))</f>
        <v/>
      </c>
      <c r="Q49" s="42">
        <f>IF(OR(NOT(ISNUMBER($D49)),NOT(ISNUMBER($E49)),NOT(ISNUMBER($F49)),SUM($D49:$E49)&lt;=0),"",IFERROR($F49/SUM($D49:$E49),""))</f>
        <v/>
      </c>
      <c r="R49" s="20">
        <f>IF(COUNTA($A49:$H49)=0,"",IF(OR($A49="",$B49="",$C49="",$D49="",$E49="",$F49="",$G49="",$H49=""),"Check missing input",IF(OR(NOT(ISNUMBER($A49)),NOT(ISNUMBER($D49)),NOT(ISNUMBER($E49)),NOT(ISNUMBER($F49))),"Check invalid input",IF(OR($I49="",$J49="",$K49=""),"Check technician setup",IF(IFERROR(VLOOKUP($B49,Assumptions!$A$15:$E$114,5,FALSE),"")&lt;&gt;"Active","Check technician setup",IF($F49&lt;=0,"Check productive hours",IF($F49&gt;SUM($D49:$E49),"Check productive hours",IF($D49&gt;Assumptions!$B$4,"Check regular hours",IF(SUM($D49:$E49)&gt;Assumptions!$B$5,"Check total hours",IF($P49&gt;Assumptions!$B$6,"Review cost rate",IF($Q49&lt;Assumptions!$B$3,"Review utilization",IF($H49="Draft","Review draft entry","No calculation alert"))))))))))))</f>
        <v/>
      </c>
    </row>
    <row r="50">
      <c r="A50" s="40" t="n"/>
      <c r="B50" s="16" t="n"/>
      <c r="C50" s="16" t="n"/>
      <c r="D50" s="17" t="n"/>
      <c r="E50" s="17" t="n"/>
      <c r="F50" s="17" t="n"/>
      <c r="G50" s="16" t="n"/>
      <c r="H50" s="16" t="n"/>
      <c r="I50" s="38">
        <f>IF($B50="","",IFERROR(VLOOKUP($B50,Assumptions!$A$15:$E$114,2,FALSE),""))</f>
        <v/>
      </c>
      <c r="J50" s="43">
        <f>IF($B50="","",IFERROR(VLOOKUP($B50,Assumptions!$A$15:$E$114,4,FALSE),""))</f>
        <v/>
      </c>
      <c r="K50" s="44">
        <f>IF($B50="","",IFERROR(VLOOKUP($B50,Assumptions!$A$15:$E$114,3,FALSE),""))</f>
        <v/>
      </c>
      <c r="L50" s="38">
        <f>IF(OR(NOT(ISNUMBER($D50)),NOT(ISNUMBER($I50))),"",$D50*$I50)</f>
        <v/>
      </c>
      <c r="M50" s="38">
        <f>IF(OR(NOT(ISNUMBER($E50)),NOT(ISNUMBER($I50)),NOT(ISNUMBER($J50))),"",$E50*$I50*$J50)</f>
        <v/>
      </c>
      <c r="N50" s="38">
        <f>IF(OR(NOT(ISNUMBER($L50)),NOT(ISNUMBER($M50)),NOT(ISNUMBER($K50))),"",SUM($L50:$M50)*$K50)</f>
        <v/>
      </c>
      <c r="O50" s="38">
        <f>IF(OR(NOT(ISNUMBER($L50)),NOT(ISNUMBER($M50)),NOT(ISNUMBER($N50))),"",SUM($L50:$N50))</f>
        <v/>
      </c>
      <c r="P50" s="38">
        <f>IF(OR(NOT(ISNUMBER($O50)),NOT(ISNUMBER($F50)),$F50&lt;=0),"",IFERROR($O50/$F50,""))</f>
        <v/>
      </c>
      <c r="Q50" s="44">
        <f>IF(OR(NOT(ISNUMBER($D50)),NOT(ISNUMBER($E50)),NOT(ISNUMBER($F50)),SUM($D50:$E50)&lt;=0),"",IFERROR($F50/SUM($D50:$E50),""))</f>
        <v/>
      </c>
      <c r="R50" s="23">
        <f>IF(COUNTA($A50:$H50)=0,"",IF(OR($A50="",$B50="",$C50="",$D50="",$E50="",$F50="",$G50="",$H50=""),"Check missing input",IF(OR(NOT(ISNUMBER($A50)),NOT(ISNUMBER($D50)),NOT(ISNUMBER($E50)),NOT(ISNUMBER($F50))),"Check invalid input",IF(OR($I50="",$J50="",$K50=""),"Check technician setup",IF(IFERROR(VLOOKUP($B50,Assumptions!$A$15:$E$114,5,FALSE),"")&lt;&gt;"Active","Check technician setup",IF($F50&lt;=0,"Check productive hours",IF($F50&gt;SUM($D50:$E50),"Check productive hours",IF($D50&gt;Assumptions!$B$4,"Check regular hours",IF(SUM($D50:$E50)&gt;Assumptions!$B$5,"Check total hours",IF($P50&gt;Assumptions!$B$6,"Review cost rate",IF($Q50&lt;Assumptions!$B$3,"Review utilization",IF($H50="Draft","Review draft entry","No calculation alert"))))))))))))</f>
        <v/>
      </c>
    </row>
    <row r="51">
      <c r="A51" s="40" t="n"/>
      <c r="B51" s="16" t="n"/>
      <c r="C51" s="16" t="n"/>
      <c r="D51" s="17" t="n"/>
      <c r="E51" s="17" t="n"/>
      <c r="F51" s="17" t="n"/>
      <c r="G51" s="16" t="n"/>
      <c r="H51" s="16" t="n"/>
      <c r="I51" s="37">
        <f>IF($B51="","",IFERROR(VLOOKUP($B51,Assumptions!$A$15:$E$114,2,FALSE),""))</f>
        <v/>
      </c>
      <c r="J51" s="41">
        <f>IF($B51="","",IFERROR(VLOOKUP($B51,Assumptions!$A$15:$E$114,4,FALSE),""))</f>
        <v/>
      </c>
      <c r="K51" s="42">
        <f>IF($B51="","",IFERROR(VLOOKUP($B51,Assumptions!$A$15:$E$114,3,FALSE),""))</f>
        <v/>
      </c>
      <c r="L51" s="37">
        <f>IF(OR(NOT(ISNUMBER($D51)),NOT(ISNUMBER($I51))),"",$D51*$I51)</f>
        <v/>
      </c>
      <c r="M51" s="37">
        <f>IF(OR(NOT(ISNUMBER($E51)),NOT(ISNUMBER($I51)),NOT(ISNUMBER($J51))),"",$E51*$I51*$J51)</f>
        <v/>
      </c>
      <c r="N51" s="37">
        <f>IF(OR(NOT(ISNUMBER($L51)),NOT(ISNUMBER($M51)),NOT(ISNUMBER($K51))),"",SUM($L51:$M51)*$K51)</f>
        <v/>
      </c>
      <c r="O51" s="37">
        <f>IF(OR(NOT(ISNUMBER($L51)),NOT(ISNUMBER($M51)),NOT(ISNUMBER($N51))),"",SUM($L51:$N51))</f>
        <v/>
      </c>
      <c r="P51" s="37">
        <f>IF(OR(NOT(ISNUMBER($O51)),NOT(ISNUMBER($F51)),$F51&lt;=0),"",IFERROR($O51/$F51,""))</f>
        <v/>
      </c>
      <c r="Q51" s="42">
        <f>IF(OR(NOT(ISNUMBER($D51)),NOT(ISNUMBER($E51)),NOT(ISNUMBER($F51)),SUM($D51:$E51)&lt;=0),"",IFERROR($F51/SUM($D51:$E51),""))</f>
        <v/>
      </c>
      <c r="R51" s="20">
        <f>IF(COUNTA($A51:$H51)=0,"",IF(OR($A51="",$B51="",$C51="",$D51="",$E51="",$F51="",$G51="",$H51=""),"Check missing input",IF(OR(NOT(ISNUMBER($A51)),NOT(ISNUMBER($D51)),NOT(ISNUMBER($E51)),NOT(ISNUMBER($F51))),"Check invalid input",IF(OR($I51="",$J51="",$K51=""),"Check technician setup",IF(IFERROR(VLOOKUP($B51,Assumptions!$A$15:$E$114,5,FALSE),"")&lt;&gt;"Active","Check technician setup",IF($F51&lt;=0,"Check productive hours",IF($F51&gt;SUM($D51:$E51),"Check productive hours",IF($D51&gt;Assumptions!$B$4,"Check regular hours",IF(SUM($D51:$E51)&gt;Assumptions!$B$5,"Check total hours",IF($P51&gt;Assumptions!$B$6,"Review cost rate",IF($Q51&lt;Assumptions!$B$3,"Review utilization",IF($H51="Draft","Review draft entry","No calculation alert"))))))))))))</f>
        <v/>
      </c>
    </row>
    <row r="52">
      <c r="A52" s="40" t="n"/>
      <c r="B52" s="16" t="n"/>
      <c r="C52" s="16" t="n"/>
      <c r="D52" s="17" t="n"/>
      <c r="E52" s="17" t="n"/>
      <c r="F52" s="17" t="n"/>
      <c r="G52" s="16" t="n"/>
      <c r="H52" s="16" t="n"/>
      <c r="I52" s="38">
        <f>IF($B52="","",IFERROR(VLOOKUP($B52,Assumptions!$A$15:$E$114,2,FALSE),""))</f>
        <v/>
      </c>
      <c r="J52" s="43">
        <f>IF($B52="","",IFERROR(VLOOKUP($B52,Assumptions!$A$15:$E$114,4,FALSE),""))</f>
        <v/>
      </c>
      <c r="K52" s="44">
        <f>IF($B52="","",IFERROR(VLOOKUP($B52,Assumptions!$A$15:$E$114,3,FALSE),""))</f>
        <v/>
      </c>
      <c r="L52" s="38">
        <f>IF(OR(NOT(ISNUMBER($D52)),NOT(ISNUMBER($I52))),"",$D52*$I52)</f>
        <v/>
      </c>
      <c r="M52" s="38">
        <f>IF(OR(NOT(ISNUMBER($E52)),NOT(ISNUMBER($I52)),NOT(ISNUMBER($J52))),"",$E52*$I52*$J52)</f>
        <v/>
      </c>
      <c r="N52" s="38">
        <f>IF(OR(NOT(ISNUMBER($L52)),NOT(ISNUMBER($M52)),NOT(ISNUMBER($K52))),"",SUM($L52:$M52)*$K52)</f>
        <v/>
      </c>
      <c r="O52" s="38">
        <f>IF(OR(NOT(ISNUMBER($L52)),NOT(ISNUMBER($M52)),NOT(ISNUMBER($N52))),"",SUM($L52:$N52))</f>
        <v/>
      </c>
      <c r="P52" s="38">
        <f>IF(OR(NOT(ISNUMBER($O52)),NOT(ISNUMBER($F52)),$F52&lt;=0),"",IFERROR($O52/$F52,""))</f>
        <v/>
      </c>
      <c r="Q52" s="44">
        <f>IF(OR(NOT(ISNUMBER($D52)),NOT(ISNUMBER($E52)),NOT(ISNUMBER($F52)),SUM($D52:$E52)&lt;=0),"",IFERROR($F52/SUM($D52:$E52),""))</f>
        <v/>
      </c>
      <c r="R52" s="23">
        <f>IF(COUNTA($A52:$H52)=0,"",IF(OR($A52="",$B52="",$C52="",$D52="",$E52="",$F52="",$G52="",$H52=""),"Check missing input",IF(OR(NOT(ISNUMBER($A52)),NOT(ISNUMBER($D52)),NOT(ISNUMBER($E52)),NOT(ISNUMBER($F52))),"Check invalid input",IF(OR($I52="",$J52="",$K52=""),"Check technician setup",IF(IFERROR(VLOOKUP($B52,Assumptions!$A$15:$E$114,5,FALSE),"")&lt;&gt;"Active","Check technician setup",IF($F52&lt;=0,"Check productive hours",IF($F52&gt;SUM($D52:$E52),"Check productive hours",IF($D52&gt;Assumptions!$B$4,"Check regular hours",IF(SUM($D52:$E52)&gt;Assumptions!$B$5,"Check total hours",IF($P52&gt;Assumptions!$B$6,"Review cost rate",IF($Q52&lt;Assumptions!$B$3,"Review utilization",IF($H52="Draft","Review draft entry","No calculation alert"))))))))))))</f>
        <v/>
      </c>
    </row>
    <row r="53">
      <c r="A53" s="40" t="n"/>
      <c r="B53" s="16" t="n"/>
      <c r="C53" s="16" t="n"/>
      <c r="D53" s="17" t="n"/>
      <c r="E53" s="17" t="n"/>
      <c r="F53" s="17" t="n"/>
      <c r="G53" s="16" t="n"/>
      <c r="H53" s="16" t="n"/>
      <c r="I53" s="37">
        <f>IF($B53="","",IFERROR(VLOOKUP($B53,Assumptions!$A$15:$E$114,2,FALSE),""))</f>
        <v/>
      </c>
      <c r="J53" s="41">
        <f>IF($B53="","",IFERROR(VLOOKUP($B53,Assumptions!$A$15:$E$114,4,FALSE),""))</f>
        <v/>
      </c>
      <c r="K53" s="42">
        <f>IF($B53="","",IFERROR(VLOOKUP($B53,Assumptions!$A$15:$E$114,3,FALSE),""))</f>
        <v/>
      </c>
      <c r="L53" s="37">
        <f>IF(OR(NOT(ISNUMBER($D53)),NOT(ISNUMBER($I53))),"",$D53*$I53)</f>
        <v/>
      </c>
      <c r="M53" s="37">
        <f>IF(OR(NOT(ISNUMBER($E53)),NOT(ISNUMBER($I53)),NOT(ISNUMBER($J53))),"",$E53*$I53*$J53)</f>
        <v/>
      </c>
      <c r="N53" s="37">
        <f>IF(OR(NOT(ISNUMBER($L53)),NOT(ISNUMBER($M53)),NOT(ISNUMBER($K53))),"",SUM($L53:$M53)*$K53)</f>
        <v/>
      </c>
      <c r="O53" s="37">
        <f>IF(OR(NOT(ISNUMBER($L53)),NOT(ISNUMBER($M53)),NOT(ISNUMBER($N53))),"",SUM($L53:$N53))</f>
        <v/>
      </c>
      <c r="P53" s="37">
        <f>IF(OR(NOT(ISNUMBER($O53)),NOT(ISNUMBER($F53)),$F53&lt;=0),"",IFERROR($O53/$F53,""))</f>
        <v/>
      </c>
      <c r="Q53" s="42">
        <f>IF(OR(NOT(ISNUMBER($D53)),NOT(ISNUMBER($E53)),NOT(ISNUMBER($F53)),SUM($D53:$E53)&lt;=0),"",IFERROR($F53/SUM($D53:$E53),""))</f>
        <v/>
      </c>
      <c r="R53" s="20">
        <f>IF(COUNTA($A53:$H53)=0,"",IF(OR($A53="",$B53="",$C53="",$D53="",$E53="",$F53="",$G53="",$H53=""),"Check missing input",IF(OR(NOT(ISNUMBER($A53)),NOT(ISNUMBER($D53)),NOT(ISNUMBER($E53)),NOT(ISNUMBER($F53))),"Check invalid input",IF(OR($I53="",$J53="",$K53=""),"Check technician setup",IF(IFERROR(VLOOKUP($B53,Assumptions!$A$15:$E$114,5,FALSE),"")&lt;&gt;"Active","Check technician setup",IF($F53&lt;=0,"Check productive hours",IF($F53&gt;SUM($D53:$E53),"Check productive hours",IF($D53&gt;Assumptions!$B$4,"Check regular hours",IF(SUM($D53:$E53)&gt;Assumptions!$B$5,"Check total hours",IF($P53&gt;Assumptions!$B$6,"Review cost rate",IF($Q53&lt;Assumptions!$B$3,"Review utilization",IF($H53="Draft","Review draft entry","No calculation alert"))))))))))))</f>
        <v/>
      </c>
    </row>
    <row r="54">
      <c r="A54" s="40" t="n"/>
      <c r="B54" s="16" t="n"/>
      <c r="C54" s="16" t="n"/>
      <c r="D54" s="17" t="n"/>
      <c r="E54" s="17" t="n"/>
      <c r="F54" s="17" t="n"/>
      <c r="G54" s="16" t="n"/>
      <c r="H54" s="16" t="n"/>
      <c r="I54" s="38">
        <f>IF($B54="","",IFERROR(VLOOKUP($B54,Assumptions!$A$15:$E$114,2,FALSE),""))</f>
        <v/>
      </c>
      <c r="J54" s="43">
        <f>IF($B54="","",IFERROR(VLOOKUP($B54,Assumptions!$A$15:$E$114,4,FALSE),""))</f>
        <v/>
      </c>
      <c r="K54" s="44">
        <f>IF($B54="","",IFERROR(VLOOKUP($B54,Assumptions!$A$15:$E$114,3,FALSE),""))</f>
        <v/>
      </c>
      <c r="L54" s="38">
        <f>IF(OR(NOT(ISNUMBER($D54)),NOT(ISNUMBER($I54))),"",$D54*$I54)</f>
        <v/>
      </c>
      <c r="M54" s="38">
        <f>IF(OR(NOT(ISNUMBER($E54)),NOT(ISNUMBER($I54)),NOT(ISNUMBER($J54))),"",$E54*$I54*$J54)</f>
        <v/>
      </c>
      <c r="N54" s="38">
        <f>IF(OR(NOT(ISNUMBER($L54)),NOT(ISNUMBER($M54)),NOT(ISNUMBER($K54))),"",SUM($L54:$M54)*$K54)</f>
        <v/>
      </c>
      <c r="O54" s="38">
        <f>IF(OR(NOT(ISNUMBER($L54)),NOT(ISNUMBER($M54)),NOT(ISNUMBER($N54))),"",SUM($L54:$N54))</f>
        <v/>
      </c>
      <c r="P54" s="38">
        <f>IF(OR(NOT(ISNUMBER($O54)),NOT(ISNUMBER($F54)),$F54&lt;=0),"",IFERROR($O54/$F54,""))</f>
        <v/>
      </c>
      <c r="Q54" s="44">
        <f>IF(OR(NOT(ISNUMBER($D54)),NOT(ISNUMBER($E54)),NOT(ISNUMBER($F54)),SUM($D54:$E54)&lt;=0),"",IFERROR($F54/SUM($D54:$E54),""))</f>
        <v/>
      </c>
      <c r="R54" s="23">
        <f>IF(COUNTA($A54:$H54)=0,"",IF(OR($A54="",$B54="",$C54="",$D54="",$E54="",$F54="",$G54="",$H54=""),"Check missing input",IF(OR(NOT(ISNUMBER($A54)),NOT(ISNUMBER($D54)),NOT(ISNUMBER($E54)),NOT(ISNUMBER($F54))),"Check invalid input",IF(OR($I54="",$J54="",$K54=""),"Check technician setup",IF(IFERROR(VLOOKUP($B54,Assumptions!$A$15:$E$114,5,FALSE),"")&lt;&gt;"Active","Check technician setup",IF($F54&lt;=0,"Check productive hours",IF($F54&gt;SUM($D54:$E54),"Check productive hours",IF($D54&gt;Assumptions!$B$4,"Check regular hours",IF(SUM($D54:$E54)&gt;Assumptions!$B$5,"Check total hours",IF($P54&gt;Assumptions!$B$6,"Review cost rate",IF($Q54&lt;Assumptions!$B$3,"Review utilization",IF($H54="Draft","Review draft entry","No calculation alert"))))))))))))</f>
        <v/>
      </c>
    </row>
    <row r="55">
      <c r="A55" s="40" t="n"/>
      <c r="B55" s="16" t="n"/>
      <c r="C55" s="16" t="n"/>
      <c r="D55" s="17" t="n"/>
      <c r="E55" s="17" t="n"/>
      <c r="F55" s="17" t="n"/>
      <c r="G55" s="16" t="n"/>
      <c r="H55" s="16" t="n"/>
      <c r="I55" s="37">
        <f>IF($B55="","",IFERROR(VLOOKUP($B55,Assumptions!$A$15:$E$114,2,FALSE),""))</f>
        <v/>
      </c>
      <c r="J55" s="41">
        <f>IF($B55="","",IFERROR(VLOOKUP($B55,Assumptions!$A$15:$E$114,4,FALSE),""))</f>
        <v/>
      </c>
      <c r="K55" s="42">
        <f>IF($B55="","",IFERROR(VLOOKUP($B55,Assumptions!$A$15:$E$114,3,FALSE),""))</f>
        <v/>
      </c>
      <c r="L55" s="37">
        <f>IF(OR(NOT(ISNUMBER($D55)),NOT(ISNUMBER($I55))),"",$D55*$I55)</f>
        <v/>
      </c>
      <c r="M55" s="37">
        <f>IF(OR(NOT(ISNUMBER($E55)),NOT(ISNUMBER($I55)),NOT(ISNUMBER($J55))),"",$E55*$I55*$J55)</f>
        <v/>
      </c>
      <c r="N55" s="37">
        <f>IF(OR(NOT(ISNUMBER($L55)),NOT(ISNUMBER($M55)),NOT(ISNUMBER($K55))),"",SUM($L55:$M55)*$K55)</f>
        <v/>
      </c>
      <c r="O55" s="37">
        <f>IF(OR(NOT(ISNUMBER($L55)),NOT(ISNUMBER($M55)),NOT(ISNUMBER($N55))),"",SUM($L55:$N55))</f>
        <v/>
      </c>
      <c r="P55" s="37">
        <f>IF(OR(NOT(ISNUMBER($O55)),NOT(ISNUMBER($F55)),$F55&lt;=0),"",IFERROR($O55/$F55,""))</f>
        <v/>
      </c>
      <c r="Q55" s="42">
        <f>IF(OR(NOT(ISNUMBER($D55)),NOT(ISNUMBER($E55)),NOT(ISNUMBER($F55)),SUM($D55:$E55)&lt;=0),"",IFERROR($F55/SUM($D55:$E55),""))</f>
        <v/>
      </c>
      <c r="R55" s="20">
        <f>IF(COUNTA($A55:$H55)=0,"",IF(OR($A55="",$B55="",$C55="",$D55="",$E55="",$F55="",$G55="",$H55=""),"Check missing input",IF(OR(NOT(ISNUMBER($A55)),NOT(ISNUMBER($D55)),NOT(ISNUMBER($E55)),NOT(ISNUMBER($F55))),"Check invalid input",IF(OR($I55="",$J55="",$K55=""),"Check technician setup",IF(IFERROR(VLOOKUP($B55,Assumptions!$A$15:$E$114,5,FALSE),"")&lt;&gt;"Active","Check technician setup",IF($F55&lt;=0,"Check productive hours",IF($F55&gt;SUM($D55:$E55),"Check productive hours",IF($D55&gt;Assumptions!$B$4,"Check regular hours",IF(SUM($D55:$E55)&gt;Assumptions!$B$5,"Check total hours",IF($P55&gt;Assumptions!$B$6,"Review cost rate",IF($Q55&lt;Assumptions!$B$3,"Review utilization",IF($H55="Draft","Review draft entry","No calculation alert"))))))))))))</f>
        <v/>
      </c>
    </row>
    <row r="56">
      <c r="A56" s="40" t="n"/>
      <c r="B56" s="16" t="n"/>
      <c r="C56" s="16" t="n"/>
      <c r="D56" s="17" t="n"/>
      <c r="E56" s="17" t="n"/>
      <c r="F56" s="17" t="n"/>
      <c r="G56" s="16" t="n"/>
      <c r="H56" s="16" t="n"/>
      <c r="I56" s="38">
        <f>IF($B56="","",IFERROR(VLOOKUP($B56,Assumptions!$A$15:$E$114,2,FALSE),""))</f>
        <v/>
      </c>
      <c r="J56" s="43">
        <f>IF($B56="","",IFERROR(VLOOKUP($B56,Assumptions!$A$15:$E$114,4,FALSE),""))</f>
        <v/>
      </c>
      <c r="K56" s="44">
        <f>IF($B56="","",IFERROR(VLOOKUP($B56,Assumptions!$A$15:$E$114,3,FALSE),""))</f>
        <v/>
      </c>
      <c r="L56" s="38">
        <f>IF(OR(NOT(ISNUMBER($D56)),NOT(ISNUMBER($I56))),"",$D56*$I56)</f>
        <v/>
      </c>
      <c r="M56" s="38">
        <f>IF(OR(NOT(ISNUMBER($E56)),NOT(ISNUMBER($I56)),NOT(ISNUMBER($J56))),"",$E56*$I56*$J56)</f>
        <v/>
      </c>
      <c r="N56" s="38">
        <f>IF(OR(NOT(ISNUMBER($L56)),NOT(ISNUMBER($M56)),NOT(ISNUMBER($K56))),"",SUM($L56:$M56)*$K56)</f>
        <v/>
      </c>
      <c r="O56" s="38">
        <f>IF(OR(NOT(ISNUMBER($L56)),NOT(ISNUMBER($M56)),NOT(ISNUMBER($N56))),"",SUM($L56:$N56))</f>
        <v/>
      </c>
      <c r="P56" s="38">
        <f>IF(OR(NOT(ISNUMBER($O56)),NOT(ISNUMBER($F56)),$F56&lt;=0),"",IFERROR($O56/$F56,""))</f>
        <v/>
      </c>
      <c r="Q56" s="44">
        <f>IF(OR(NOT(ISNUMBER($D56)),NOT(ISNUMBER($E56)),NOT(ISNUMBER($F56)),SUM($D56:$E56)&lt;=0),"",IFERROR($F56/SUM($D56:$E56),""))</f>
        <v/>
      </c>
      <c r="R56" s="23">
        <f>IF(COUNTA($A56:$H56)=0,"",IF(OR($A56="",$B56="",$C56="",$D56="",$E56="",$F56="",$G56="",$H56=""),"Check missing input",IF(OR(NOT(ISNUMBER($A56)),NOT(ISNUMBER($D56)),NOT(ISNUMBER($E56)),NOT(ISNUMBER($F56))),"Check invalid input",IF(OR($I56="",$J56="",$K56=""),"Check technician setup",IF(IFERROR(VLOOKUP($B56,Assumptions!$A$15:$E$114,5,FALSE),"")&lt;&gt;"Active","Check technician setup",IF($F56&lt;=0,"Check productive hours",IF($F56&gt;SUM($D56:$E56),"Check productive hours",IF($D56&gt;Assumptions!$B$4,"Check regular hours",IF(SUM($D56:$E56)&gt;Assumptions!$B$5,"Check total hours",IF($P56&gt;Assumptions!$B$6,"Review cost rate",IF($Q56&lt;Assumptions!$B$3,"Review utilization",IF($H56="Draft","Review draft entry","No calculation alert"))))))))))))</f>
        <v/>
      </c>
    </row>
    <row r="57">
      <c r="A57" s="40" t="n"/>
      <c r="B57" s="16" t="n"/>
      <c r="C57" s="16" t="n"/>
      <c r="D57" s="17" t="n"/>
      <c r="E57" s="17" t="n"/>
      <c r="F57" s="17" t="n"/>
      <c r="G57" s="16" t="n"/>
      <c r="H57" s="16" t="n"/>
      <c r="I57" s="37">
        <f>IF($B57="","",IFERROR(VLOOKUP($B57,Assumptions!$A$15:$E$114,2,FALSE),""))</f>
        <v/>
      </c>
      <c r="J57" s="41">
        <f>IF($B57="","",IFERROR(VLOOKUP($B57,Assumptions!$A$15:$E$114,4,FALSE),""))</f>
        <v/>
      </c>
      <c r="K57" s="42">
        <f>IF($B57="","",IFERROR(VLOOKUP($B57,Assumptions!$A$15:$E$114,3,FALSE),""))</f>
        <v/>
      </c>
      <c r="L57" s="37">
        <f>IF(OR(NOT(ISNUMBER($D57)),NOT(ISNUMBER($I57))),"",$D57*$I57)</f>
        <v/>
      </c>
      <c r="M57" s="37">
        <f>IF(OR(NOT(ISNUMBER($E57)),NOT(ISNUMBER($I57)),NOT(ISNUMBER($J57))),"",$E57*$I57*$J57)</f>
        <v/>
      </c>
      <c r="N57" s="37">
        <f>IF(OR(NOT(ISNUMBER($L57)),NOT(ISNUMBER($M57)),NOT(ISNUMBER($K57))),"",SUM($L57:$M57)*$K57)</f>
        <v/>
      </c>
      <c r="O57" s="37">
        <f>IF(OR(NOT(ISNUMBER($L57)),NOT(ISNUMBER($M57)),NOT(ISNUMBER($N57))),"",SUM($L57:$N57))</f>
        <v/>
      </c>
      <c r="P57" s="37">
        <f>IF(OR(NOT(ISNUMBER($O57)),NOT(ISNUMBER($F57)),$F57&lt;=0),"",IFERROR($O57/$F57,""))</f>
        <v/>
      </c>
      <c r="Q57" s="42">
        <f>IF(OR(NOT(ISNUMBER($D57)),NOT(ISNUMBER($E57)),NOT(ISNUMBER($F57)),SUM($D57:$E57)&lt;=0),"",IFERROR($F57/SUM($D57:$E57),""))</f>
        <v/>
      </c>
      <c r="R57" s="20">
        <f>IF(COUNTA($A57:$H57)=0,"",IF(OR($A57="",$B57="",$C57="",$D57="",$E57="",$F57="",$G57="",$H57=""),"Check missing input",IF(OR(NOT(ISNUMBER($A57)),NOT(ISNUMBER($D57)),NOT(ISNUMBER($E57)),NOT(ISNUMBER($F57))),"Check invalid input",IF(OR($I57="",$J57="",$K57=""),"Check technician setup",IF(IFERROR(VLOOKUP($B57,Assumptions!$A$15:$E$114,5,FALSE),"")&lt;&gt;"Active","Check technician setup",IF($F57&lt;=0,"Check productive hours",IF($F57&gt;SUM($D57:$E57),"Check productive hours",IF($D57&gt;Assumptions!$B$4,"Check regular hours",IF(SUM($D57:$E57)&gt;Assumptions!$B$5,"Check total hours",IF($P57&gt;Assumptions!$B$6,"Review cost rate",IF($Q57&lt;Assumptions!$B$3,"Review utilization",IF($H57="Draft","Review draft entry","No calculation alert"))))))))))))</f>
        <v/>
      </c>
    </row>
    <row r="58">
      <c r="A58" s="40" t="n"/>
      <c r="B58" s="16" t="n"/>
      <c r="C58" s="16" t="n"/>
      <c r="D58" s="17" t="n"/>
      <c r="E58" s="17" t="n"/>
      <c r="F58" s="17" t="n"/>
      <c r="G58" s="16" t="n"/>
      <c r="H58" s="16" t="n"/>
      <c r="I58" s="38">
        <f>IF($B58="","",IFERROR(VLOOKUP($B58,Assumptions!$A$15:$E$114,2,FALSE),""))</f>
        <v/>
      </c>
      <c r="J58" s="43">
        <f>IF($B58="","",IFERROR(VLOOKUP($B58,Assumptions!$A$15:$E$114,4,FALSE),""))</f>
        <v/>
      </c>
      <c r="K58" s="44">
        <f>IF($B58="","",IFERROR(VLOOKUP($B58,Assumptions!$A$15:$E$114,3,FALSE),""))</f>
        <v/>
      </c>
      <c r="L58" s="38">
        <f>IF(OR(NOT(ISNUMBER($D58)),NOT(ISNUMBER($I58))),"",$D58*$I58)</f>
        <v/>
      </c>
      <c r="M58" s="38">
        <f>IF(OR(NOT(ISNUMBER($E58)),NOT(ISNUMBER($I58)),NOT(ISNUMBER($J58))),"",$E58*$I58*$J58)</f>
        <v/>
      </c>
      <c r="N58" s="38">
        <f>IF(OR(NOT(ISNUMBER($L58)),NOT(ISNUMBER($M58)),NOT(ISNUMBER($K58))),"",SUM($L58:$M58)*$K58)</f>
        <v/>
      </c>
      <c r="O58" s="38">
        <f>IF(OR(NOT(ISNUMBER($L58)),NOT(ISNUMBER($M58)),NOT(ISNUMBER($N58))),"",SUM($L58:$N58))</f>
        <v/>
      </c>
      <c r="P58" s="38">
        <f>IF(OR(NOT(ISNUMBER($O58)),NOT(ISNUMBER($F58)),$F58&lt;=0),"",IFERROR($O58/$F58,""))</f>
        <v/>
      </c>
      <c r="Q58" s="44">
        <f>IF(OR(NOT(ISNUMBER($D58)),NOT(ISNUMBER($E58)),NOT(ISNUMBER($F58)),SUM($D58:$E58)&lt;=0),"",IFERROR($F58/SUM($D58:$E58),""))</f>
        <v/>
      </c>
      <c r="R58" s="23">
        <f>IF(COUNTA($A58:$H58)=0,"",IF(OR($A58="",$B58="",$C58="",$D58="",$E58="",$F58="",$G58="",$H58=""),"Check missing input",IF(OR(NOT(ISNUMBER($A58)),NOT(ISNUMBER($D58)),NOT(ISNUMBER($E58)),NOT(ISNUMBER($F58))),"Check invalid input",IF(OR($I58="",$J58="",$K58=""),"Check technician setup",IF(IFERROR(VLOOKUP($B58,Assumptions!$A$15:$E$114,5,FALSE),"")&lt;&gt;"Active","Check technician setup",IF($F58&lt;=0,"Check productive hours",IF($F58&gt;SUM($D58:$E58),"Check productive hours",IF($D58&gt;Assumptions!$B$4,"Check regular hours",IF(SUM($D58:$E58)&gt;Assumptions!$B$5,"Check total hours",IF($P58&gt;Assumptions!$B$6,"Review cost rate",IF($Q58&lt;Assumptions!$B$3,"Review utilization",IF($H58="Draft","Review draft entry","No calculation alert"))))))))))))</f>
        <v/>
      </c>
    </row>
    <row r="59">
      <c r="A59" s="40" t="n"/>
      <c r="B59" s="16" t="n"/>
      <c r="C59" s="16" t="n"/>
      <c r="D59" s="17" t="n"/>
      <c r="E59" s="17" t="n"/>
      <c r="F59" s="17" t="n"/>
      <c r="G59" s="16" t="n"/>
      <c r="H59" s="16" t="n"/>
      <c r="I59" s="37">
        <f>IF($B59="","",IFERROR(VLOOKUP($B59,Assumptions!$A$15:$E$114,2,FALSE),""))</f>
        <v/>
      </c>
      <c r="J59" s="41">
        <f>IF($B59="","",IFERROR(VLOOKUP($B59,Assumptions!$A$15:$E$114,4,FALSE),""))</f>
        <v/>
      </c>
      <c r="K59" s="42">
        <f>IF($B59="","",IFERROR(VLOOKUP($B59,Assumptions!$A$15:$E$114,3,FALSE),""))</f>
        <v/>
      </c>
      <c r="L59" s="37">
        <f>IF(OR(NOT(ISNUMBER($D59)),NOT(ISNUMBER($I59))),"",$D59*$I59)</f>
        <v/>
      </c>
      <c r="M59" s="37">
        <f>IF(OR(NOT(ISNUMBER($E59)),NOT(ISNUMBER($I59)),NOT(ISNUMBER($J59))),"",$E59*$I59*$J59)</f>
        <v/>
      </c>
      <c r="N59" s="37">
        <f>IF(OR(NOT(ISNUMBER($L59)),NOT(ISNUMBER($M59)),NOT(ISNUMBER($K59))),"",SUM($L59:$M59)*$K59)</f>
        <v/>
      </c>
      <c r="O59" s="37">
        <f>IF(OR(NOT(ISNUMBER($L59)),NOT(ISNUMBER($M59)),NOT(ISNUMBER($N59))),"",SUM($L59:$N59))</f>
        <v/>
      </c>
      <c r="P59" s="37">
        <f>IF(OR(NOT(ISNUMBER($O59)),NOT(ISNUMBER($F59)),$F59&lt;=0),"",IFERROR($O59/$F59,""))</f>
        <v/>
      </c>
      <c r="Q59" s="42">
        <f>IF(OR(NOT(ISNUMBER($D59)),NOT(ISNUMBER($E59)),NOT(ISNUMBER($F59)),SUM($D59:$E59)&lt;=0),"",IFERROR($F59/SUM($D59:$E59),""))</f>
        <v/>
      </c>
      <c r="R59" s="20">
        <f>IF(COUNTA($A59:$H59)=0,"",IF(OR($A59="",$B59="",$C59="",$D59="",$E59="",$F59="",$G59="",$H59=""),"Check missing input",IF(OR(NOT(ISNUMBER($A59)),NOT(ISNUMBER($D59)),NOT(ISNUMBER($E59)),NOT(ISNUMBER($F59))),"Check invalid input",IF(OR($I59="",$J59="",$K59=""),"Check technician setup",IF(IFERROR(VLOOKUP($B59,Assumptions!$A$15:$E$114,5,FALSE),"")&lt;&gt;"Active","Check technician setup",IF($F59&lt;=0,"Check productive hours",IF($F59&gt;SUM($D59:$E59),"Check productive hours",IF($D59&gt;Assumptions!$B$4,"Check regular hours",IF(SUM($D59:$E59)&gt;Assumptions!$B$5,"Check total hours",IF($P59&gt;Assumptions!$B$6,"Review cost rate",IF($Q59&lt;Assumptions!$B$3,"Review utilization",IF($H59="Draft","Review draft entry","No calculation alert"))))))))))))</f>
        <v/>
      </c>
    </row>
    <row r="60">
      <c r="A60" s="40" t="n"/>
      <c r="B60" s="16" t="n"/>
      <c r="C60" s="16" t="n"/>
      <c r="D60" s="17" t="n"/>
      <c r="E60" s="17" t="n"/>
      <c r="F60" s="17" t="n"/>
      <c r="G60" s="16" t="n"/>
      <c r="H60" s="16" t="n"/>
      <c r="I60" s="38">
        <f>IF($B60="","",IFERROR(VLOOKUP($B60,Assumptions!$A$15:$E$114,2,FALSE),""))</f>
        <v/>
      </c>
      <c r="J60" s="43">
        <f>IF($B60="","",IFERROR(VLOOKUP($B60,Assumptions!$A$15:$E$114,4,FALSE),""))</f>
        <v/>
      </c>
      <c r="K60" s="44">
        <f>IF($B60="","",IFERROR(VLOOKUP($B60,Assumptions!$A$15:$E$114,3,FALSE),""))</f>
        <v/>
      </c>
      <c r="L60" s="38">
        <f>IF(OR(NOT(ISNUMBER($D60)),NOT(ISNUMBER($I60))),"",$D60*$I60)</f>
        <v/>
      </c>
      <c r="M60" s="38">
        <f>IF(OR(NOT(ISNUMBER($E60)),NOT(ISNUMBER($I60)),NOT(ISNUMBER($J60))),"",$E60*$I60*$J60)</f>
        <v/>
      </c>
      <c r="N60" s="38">
        <f>IF(OR(NOT(ISNUMBER($L60)),NOT(ISNUMBER($M60)),NOT(ISNUMBER($K60))),"",SUM($L60:$M60)*$K60)</f>
        <v/>
      </c>
      <c r="O60" s="38">
        <f>IF(OR(NOT(ISNUMBER($L60)),NOT(ISNUMBER($M60)),NOT(ISNUMBER($N60))),"",SUM($L60:$N60))</f>
        <v/>
      </c>
      <c r="P60" s="38">
        <f>IF(OR(NOT(ISNUMBER($O60)),NOT(ISNUMBER($F60)),$F60&lt;=0),"",IFERROR($O60/$F60,""))</f>
        <v/>
      </c>
      <c r="Q60" s="44">
        <f>IF(OR(NOT(ISNUMBER($D60)),NOT(ISNUMBER($E60)),NOT(ISNUMBER($F60)),SUM($D60:$E60)&lt;=0),"",IFERROR($F60/SUM($D60:$E60),""))</f>
        <v/>
      </c>
      <c r="R60" s="23">
        <f>IF(COUNTA($A60:$H60)=0,"",IF(OR($A60="",$B60="",$C60="",$D60="",$E60="",$F60="",$G60="",$H60=""),"Check missing input",IF(OR(NOT(ISNUMBER($A60)),NOT(ISNUMBER($D60)),NOT(ISNUMBER($E60)),NOT(ISNUMBER($F60))),"Check invalid input",IF(OR($I60="",$J60="",$K60=""),"Check technician setup",IF(IFERROR(VLOOKUP($B60,Assumptions!$A$15:$E$114,5,FALSE),"")&lt;&gt;"Active","Check technician setup",IF($F60&lt;=0,"Check productive hours",IF($F60&gt;SUM($D60:$E60),"Check productive hours",IF($D60&gt;Assumptions!$B$4,"Check regular hours",IF(SUM($D60:$E60)&gt;Assumptions!$B$5,"Check total hours",IF($P60&gt;Assumptions!$B$6,"Review cost rate",IF($Q60&lt;Assumptions!$B$3,"Review utilization",IF($H60="Draft","Review draft entry","No calculation alert"))))))))))))</f>
        <v/>
      </c>
    </row>
    <row r="61">
      <c r="A61" s="40" t="n"/>
      <c r="B61" s="16" t="n"/>
      <c r="C61" s="16" t="n"/>
      <c r="D61" s="17" t="n"/>
      <c r="E61" s="17" t="n"/>
      <c r="F61" s="17" t="n"/>
      <c r="G61" s="16" t="n"/>
      <c r="H61" s="16" t="n"/>
      <c r="I61" s="37">
        <f>IF($B61="","",IFERROR(VLOOKUP($B61,Assumptions!$A$15:$E$114,2,FALSE),""))</f>
        <v/>
      </c>
      <c r="J61" s="41">
        <f>IF($B61="","",IFERROR(VLOOKUP($B61,Assumptions!$A$15:$E$114,4,FALSE),""))</f>
        <v/>
      </c>
      <c r="K61" s="42">
        <f>IF($B61="","",IFERROR(VLOOKUP($B61,Assumptions!$A$15:$E$114,3,FALSE),""))</f>
        <v/>
      </c>
      <c r="L61" s="37">
        <f>IF(OR(NOT(ISNUMBER($D61)),NOT(ISNUMBER($I61))),"",$D61*$I61)</f>
        <v/>
      </c>
      <c r="M61" s="37">
        <f>IF(OR(NOT(ISNUMBER($E61)),NOT(ISNUMBER($I61)),NOT(ISNUMBER($J61))),"",$E61*$I61*$J61)</f>
        <v/>
      </c>
      <c r="N61" s="37">
        <f>IF(OR(NOT(ISNUMBER($L61)),NOT(ISNUMBER($M61)),NOT(ISNUMBER($K61))),"",SUM($L61:$M61)*$K61)</f>
        <v/>
      </c>
      <c r="O61" s="37">
        <f>IF(OR(NOT(ISNUMBER($L61)),NOT(ISNUMBER($M61)),NOT(ISNUMBER($N61))),"",SUM($L61:$N61))</f>
        <v/>
      </c>
      <c r="P61" s="37">
        <f>IF(OR(NOT(ISNUMBER($O61)),NOT(ISNUMBER($F61)),$F61&lt;=0),"",IFERROR($O61/$F61,""))</f>
        <v/>
      </c>
      <c r="Q61" s="42">
        <f>IF(OR(NOT(ISNUMBER($D61)),NOT(ISNUMBER($E61)),NOT(ISNUMBER($F61)),SUM($D61:$E61)&lt;=0),"",IFERROR($F61/SUM($D61:$E61),""))</f>
        <v/>
      </c>
      <c r="R61" s="20">
        <f>IF(COUNTA($A61:$H61)=0,"",IF(OR($A61="",$B61="",$C61="",$D61="",$E61="",$F61="",$G61="",$H61=""),"Check missing input",IF(OR(NOT(ISNUMBER($A61)),NOT(ISNUMBER($D61)),NOT(ISNUMBER($E61)),NOT(ISNUMBER($F61))),"Check invalid input",IF(OR($I61="",$J61="",$K61=""),"Check technician setup",IF(IFERROR(VLOOKUP($B61,Assumptions!$A$15:$E$114,5,FALSE),"")&lt;&gt;"Active","Check technician setup",IF($F61&lt;=0,"Check productive hours",IF($F61&gt;SUM($D61:$E61),"Check productive hours",IF($D61&gt;Assumptions!$B$4,"Check regular hours",IF(SUM($D61:$E61)&gt;Assumptions!$B$5,"Check total hours",IF($P61&gt;Assumptions!$B$6,"Review cost rate",IF($Q61&lt;Assumptions!$B$3,"Review utilization",IF($H61="Draft","Review draft entry","No calculation alert"))))))))))))</f>
        <v/>
      </c>
    </row>
    <row r="62">
      <c r="A62" s="40" t="n"/>
      <c r="B62" s="16" t="n"/>
      <c r="C62" s="16" t="n"/>
      <c r="D62" s="17" t="n"/>
      <c r="E62" s="17" t="n"/>
      <c r="F62" s="17" t="n"/>
      <c r="G62" s="16" t="n"/>
      <c r="H62" s="16" t="n"/>
      <c r="I62" s="38">
        <f>IF($B62="","",IFERROR(VLOOKUP($B62,Assumptions!$A$15:$E$114,2,FALSE),""))</f>
        <v/>
      </c>
      <c r="J62" s="43">
        <f>IF($B62="","",IFERROR(VLOOKUP($B62,Assumptions!$A$15:$E$114,4,FALSE),""))</f>
        <v/>
      </c>
      <c r="K62" s="44">
        <f>IF($B62="","",IFERROR(VLOOKUP($B62,Assumptions!$A$15:$E$114,3,FALSE),""))</f>
        <v/>
      </c>
      <c r="L62" s="38">
        <f>IF(OR(NOT(ISNUMBER($D62)),NOT(ISNUMBER($I62))),"",$D62*$I62)</f>
        <v/>
      </c>
      <c r="M62" s="38">
        <f>IF(OR(NOT(ISNUMBER($E62)),NOT(ISNUMBER($I62)),NOT(ISNUMBER($J62))),"",$E62*$I62*$J62)</f>
        <v/>
      </c>
      <c r="N62" s="38">
        <f>IF(OR(NOT(ISNUMBER($L62)),NOT(ISNUMBER($M62)),NOT(ISNUMBER($K62))),"",SUM($L62:$M62)*$K62)</f>
        <v/>
      </c>
      <c r="O62" s="38">
        <f>IF(OR(NOT(ISNUMBER($L62)),NOT(ISNUMBER($M62)),NOT(ISNUMBER($N62))),"",SUM($L62:$N62))</f>
        <v/>
      </c>
      <c r="P62" s="38">
        <f>IF(OR(NOT(ISNUMBER($O62)),NOT(ISNUMBER($F62)),$F62&lt;=0),"",IFERROR($O62/$F62,""))</f>
        <v/>
      </c>
      <c r="Q62" s="44">
        <f>IF(OR(NOT(ISNUMBER($D62)),NOT(ISNUMBER($E62)),NOT(ISNUMBER($F62)),SUM($D62:$E62)&lt;=0),"",IFERROR($F62/SUM($D62:$E62),""))</f>
        <v/>
      </c>
      <c r="R62" s="23">
        <f>IF(COUNTA($A62:$H62)=0,"",IF(OR($A62="",$B62="",$C62="",$D62="",$E62="",$F62="",$G62="",$H62=""),"Check missing input",IF(OR(NOT(ISNUMBER($A62)),NOT(ISNUMBER($D62)),NOT(ISNUMBER($E62)),NOT(ISNUMBER($F62))),"Check invalid input",IF(OR($I62="",$J62="",$K62=""),"Check technician setup",IF(IFERROR(VLOOKUP($B62,Assumptions!$A$15:$E$114,5,FALSE),"")&lt;&gt;"Active","Check technician setup",IF($F62&lt;=0,"Check productive hours",IF($F62&gt;SUM($D62:$E62),"Check productive hours",IF($D62&gt;Assumptions!$B$4,"Check regular hours",IF(SUM($D62:$E62)&gt;Assumptions!$B$5,"Check total hours",IF($P62&gt;Assumptions!$B$6,"Review cost rate",IF($Q62&lt;Assumptions!$B$3,"Review utilization",IF($H62="Draft","Review draft entry","No calculation alert"))))))))))))</f>
        <v/>
      </c>
    </row>
    <row r="63">
      <c r="A63" s="40" t="n"/>
      <c r="B63" s="16" t="n"/>
      <c r="C63" s="16" t="n"/>
      <c r="D63" s="17" t="n"/>
      <c r="E63" s="17" t="n"/>
      <c r="F63" s="17" t="n"/>
      <c r="G63" s="16" t="n"/>
      <c r="H63" s="16" t="n"/>
      <c r="I63" s="37">
        <f>IF($B63="","",IFERROR(VLOOKUP($B63,Assumptions!$A$15:$E$114,2,FALSE),""))</f>
        <v/>
      </c>
      <c r="J63" s="41">
        <f>IF($B63="","",IFERROR(VLOOKUP($B63,Assumptions!$A$15:$E$114,4,FALSE),""))</f>
        <v/>
      </c>
      <c r="K63" s="42">
        <f>IF($B63="","",IFERROR(VLOOKUP($B63,Assumptions!$A$15:$E$114,3,FALSE),""))</f>
        <v/>
      </c>
      <c r="L63" s="37">
        <f>IF(OR(NOT(ISNUMBER($D63)),NOT(ISNUMBER($I63))),"",$D63*$I63)</f>
        <v/>
      </c>
      <c r="M63" s="37">
        <f>IF(OR(NOT(ISNUMBER($E63)),NOT(ISNUMBER($I63)),NOT(ISNUMBER($J63))),"",$E63*$I63*$J63)</f>
        <v/>
      </c>
      <c r="N63" s="37">
        <f>IF(OR(NOT(ISNUMBER($L63)),NOT(ISNUMBER($M63)),NOT(ISNUMBER($K63))),"",SUM($L63:$M63)*$K63)</f>
        <v/>
      </c>
      <c r="O63" s="37">
        <f>IF(OR(NOT(ISNUMBER($L63)),NOT(ISNUMBER($M63)),NOT(ISNUMBER($N63))),"",SUM($L63:$N63))</f>
        <v/>
      </c>
      <c r="P63" s="37">
        <f>IF(OR(NOT(ISNUMBER($O63)),NOT(ISNUMBER($F63)),$F63&lt;=0),"",IFERROR($O63/$F63,""))</f>
        <v/>
      </c>
      <c r="Q63" s="42">
        <f>IF(OR(NOT(ISNUMBER($D63)),NOT(ISNUMBER($E63)),NOT(ISNUMBER($F63)),SUM($D63:$E63)&lt;=0),"",IFERROR($F63/SUM($D63:$E63),""))</f>
        <v/>
      </c>
      <c r="R63" s="20">
        <f>IF(COUNTA($A63:$H63)=0,"",IF(OR($A63="",$B63="",$C63="",$D63="",$E63="",$F63="",$G63="",$H63=""),"Check missing input",IF(OR(NOT(ISNUMBER($A63)),NOT(ISNUMBER($D63)),NOT(ISNUMBER($E63)),NOT(ISNUMBER($F63))),"Check invalid input",IF(OR($I63="",$J63="",$K63=""),"Check technician setup",IF(IFERROR(VLOOKUP($B63,Assumptions!$A$15:$E$114,5,FALSE),"")&lt;&gt;"Active","Check technician setup",IF($F63&lt;=0,"Check productive hours",IF($F63&gt;SUM($D63:$E63),"Check productive hours",IF($D63&gt;Assumptions!$B$4,"Check regular hours",IF(SUM($D63:$E63)&gt;Assumptions!$B$5,"Check total hours",IF($P63&gt;Assumptions!$B$6,"Review cost rate",IF($Q63&lt;Assumptions!$B$3,"Review utilization",IF($H63="Draft","Review draft entry","No calculation alert"))))))))))))</f>
        <v/>
      </c>
    </row>
    <row r="64">
      <c r="A64" s="40" t="n"/>
      <c r="B64" s="16" t="n"/>
      <c r="C64" s="16" t="n"/>
      <c r="D64" s="17" t="n"/>
      <c r="E64" s="17" t="n"/>
      <c r="F64" s="17" t="n"/>
      <c r="G64" s="16" t="n"/>
      <c r="H64" s="16" t="n"/>
      <c r="I64" s="38">
        <f>IF($B64="","",IFERROR(VLOOKUP($B64,Assumptions!$A$15:$E$114,2,FALSE),""))</f>
        <v/>
      </c>
      <c r="J64" s="43">
        <f>IF($B64="","",IFERROR(VLOOKUP($B64,Assumptions!$A$15:$E$114,4,FALSE),""))</f>
        <v/>
      </c>
      <c r="K64" s="44">
        <f>IF($B64="","",IFERROR(VLOOKUP($B64,Assumptions!$A$15:$E$114,3,FALSE),""))</f>
        <v/>
      </c>
      <c r="L64" s="38">
        <f>IF(OR(NOT(ISNUMBER($D64)),NOT(ISNUMBER($I64))),"",$D64*$I64)</f>
        <v/>
      </c>
      <c r="M64" s="38">
        <f>IF(OR(NOT(ISNUMBER($E64)),NOT(ISNUMBER($I64)),NOT(ISNUMBER($J64))),"",$E64*$I64*$J64)</f>
        <v/>
      </c>
      <c r="N64" s="38">
        <f>IF(OR(NOT(ISNUMBER($L64)),NOT(ISNUMBER($M64)),NOT(ISNUMBER($K64))),"",SUM($L64:$M64)*$K64)</f>
        <v/>
      </c>
      <c r="O64" s="38">
        <f>IF(OR(NOT(ISNUMBER($L64)),NOT(ISNUMBER($M64)),NOT(ISNUMBER($N64))),"",SUM($L64:$N64))</f>
        <v/>
      </c>
      <c r="P64" s="38">
        <f>IF(OR(NOT(ISNUMBER($O64)),NOT(ISNUMBER($F64)),$F64&lt;=0),"",IFERROR($O64/$F64,""))</f>
        <v/>
      </c>
      <c r="Q64" s="44">
        <f>IF(OR(NOT(ISNUMBER($D64)),NOT(ISNUMBER($E64)),NOT(ISNUMBER($F64)),SUM($D64:$E64)&lt;=0),"",IFERROR($F64/SUM($D64:$E64),""))</f>
        <v/>
      </c>
      <c r="R64" s="23">
        <f>IF(COUNTA($A64:$H64)=0,"",IF(OR($A64="",$B64="",$C64="",$D64="",$E64="",$F64="",$G64="",$H64=""),"Check missing input",IF(OR(NOT(ISNUMBER($A64)),NOT(ISNUMBER($D64)),NOT(ISNUMBER($E64)),NOT(ISNUMBER($F64))),"Check invalid input",IF(OR($I64="",$J64="",$K64=""),"Check technician setup",IF(IFERROR(VLOOKUP($B64,Assumptions!$A$15:$E$114,5,FALSE),"")&lt;&gt;"Active","Check technician setup",IF($F64&lt;=0,"Check productive hours",IF($F64&gt;SUM($D64:$E64),"Check productive hours",IF($D64&gt;Assumptions!$B$4,"Check regular hours",IF(SUM($D64:$E64)&gt;Assumptions!$B$5,"Check total hours",IF($P64&gt;Assumptions!$B$6,"Review cost rate",IF($Q64&lt;Assumptions!$B$3,"Review utilization",IF($H64="Draft","Review draft entry","No calculation alert"))))))))))))</f>
        <v/>
      </c>
    </row>
    <row r="65">
      <c r="A65" s="40" t="n"/>
      <c r="B65" s="16" t="n"/>
      <c r="C65" s="16" t="n"/>
      <c r="D65" s="17" t="n"/>
      <c r="E65" s="17" t="n"/>
      <c r="F65" s="17" t="n"/>
      <c r="G65" s="16" t="n"/>
      <c r="H65" s="16" t="n"/>
      <c r="I65" s="37">
        <f>IF($B65="","",IFERROR(VLOOKUP($B65,Assumptions!$A$15:$E$114,2,FALSE),""))</f>
        <v/>
      </c>
      <c r="J65" s="41">
        <f>IF($B65="","",IFERROR(VLOOKUP($B65,Assumptions!$A$15:$E$114,4,FALSE),""))</f>
        <v/>
      </c>
      <c r="K65" s="42">
        <f>IF($B65="","",IFERROR(VLOOKUP($B65,Assumptions!$A$15:$E$114,3,FALSE),""))</f>
        <v/>
      </c>
      <c r="L65" s="37">
        <f>IF(OR(NOT(ISNUMBER($D65)),NOT(ISNUMBER($I65))),"",$D65*$I65)</f>
        <v/>
      </c>
      <c r="M65" s="37">
        <f>IF(OR(NOT(ISNUMBER($E65)),NOT(ISNUMBER($I65)),NOT(ISNUMBER($J65))),"",$E65*$I65*$J65)</f>
        <v/>
      </c>
      <c r="N65" s="37">
        <f>IF(OR(NOT(ISNUMBER($L65)),NOT(ISNUMBER($M65)),NOT(ISNUMBER($K65))),"",SUM($L65:$M65)*$K65)</f>
        <v/>
      </c>
      <c r="O65" s="37">
        <f>IF(OR(NOT(ISNUMBER($L65)),NOT(ISNUMBER($M65)),NOT(ISNUMBER($N65))),"",SUM($L65:$N65))</f>
        <v/>
      </c>
      <c r="P65" s="37">
        <f>IF(OR(NOT(ISNUMBER($O65)),NOT(ISNUMBER($F65)),$F65&lt;=0),"",IFERROR($O65/$F65,""))</f>
        <v/>
      </c>
      <c r="Q65" s="42">
        <f>IF(OR(NOT(ISNUMBER($D65)),NOT(ISNUMBER($E65)),NOT(ISNUMBER($F65)),SUM($D65:$E65)&lt;=0),"",IFERROR($F65/SUM($D65:$E65),""))</f>
        <v/>
      </c>
      <c r="R65" s="20">
        <f>IF(COUNTA($A65:$H65)=0,"",IF(OR($A65="",$B65="",$C65="",$D65="",$E65="",$F65="",$G65="",$H65=""),"Check missing input",IF(OR(NOT(ISNUMBER($A65)),NOT(ISNUMBER($D65)),NOT(ISNUMBER($E65)),NOT(ISNUMBER($F65))),"Check invalid input",IF(OR($I65="",$J65="",$K65=""),"Check technician setup",IF(IFERROR(VLOOKUP($B65,Assumptions!$A$15:$E$114,5,FALSE),"")&lt;&gt;"Active","Check technician setup",IF($F65&lt;=0,"Check productive hours",IF($F65&gt;SUM($D65:$E65),"Check productive hours",IF($D65&gt;Assumptions!$B$4,"Check regular hours",IF(SUM($D65:$E65)&gt;Assumptions!$B$5,"Check total hours",IF($P65&gt;Assumptions!$B$6,"Review cost rate",IF($Q65&lt;Assumptions!$B$3,"Review utilization",IF($H65="Draft","Review draft entry","No calculation alert"))))))))))))</f>
        <v/>
      </c>
    </row>
    <row r="66">
      <c r="A66" s="40" t="n"/>
      <c r="B66" s="16" t="n"/>
      <c r="C66" s="16" t="n"/>
      <c r="D66" s="17" t="n"/>
      <c r="E66" s="17" t="n"/>
      <c r="F66" s="17" t="n"/>
      <c r="G66" s="16" t="n"/>
      <c r="H66" s="16" t="n"/>
      <c r="I66" s="38">
        <f>IF($B66="","",IFERROR(VLOOKUP($B66,Assumptions!$A$15:$E$114,2,FALSE),""))</f>
        <v/>
      </c>
      <c r="J66" s="43">
        <f>IF($B66="","",IFERROR(VLOOKUP($B66,Assumptions!$A$15:$E$114,4,FALSE),""))</f>
        <v/>
      </c>
      <c r="K66" s="44">
        <f>IF($B66="","",IFERROR(VLOOKUP($B66,Assumptions!$A$15:$E$114,3,FALSE),""))</f>
        <v/>
      </c>
      <c r="L66" s="38">
        <f>IF(OR(NOT(ISNUMBER($D66)),NOT(ISNUMBER($I66))),"",$D66*$I66)</f>
        <v/>
      </c>
      <c r="M66" s="38">
        <f>IF(OR(NOT(ISNUMBER($E66)),NOT(ISNUMBER($I66)),NOT(ISNUMBER($J66))),"",$E66*$I66*$J66)</f>
        <v/>
      </c>
      <c r="N66" s="38">
        <f>IF(OR(NOT(ISNUMBER($L66)),NOT(ISNUMBER($M66)),NOT(ISNUMBER($K66))),"",SUM($L66:$M66)*$K66)</f>
        <v/>
      </c>
      <c r="O66" s="38">
        <f>IF(OR(NOT(ISNUMBER($L66)),NOT(ISNUMBER($M66)),NOT(ISNUMBER($N66))),"",SUM($L66:$N66))</f>
        <v/>
      </c>
      <c r="P66" s="38">
        <f>IF(OR(NOT(ISNUMBER($O66)),NOT(ISNUMBER($F66)),$F66&lt;=0),"",IFERROR($O66/$F66,""))</f>
        <v/>
      </c>
      <c r="Q66" s="44">
        <f>IF(OR(NOT(ISNUMBER($D66)),NOT(ISNUMBER($E66)),NOT(ISNUMBER($F66)),SUM($D66:$E66)&lt;=0),"",IFERROR($F66/SUM($D66:$E66),""))</f>
        <v/>
      </c>
      <c r="R66" s="23">
        <f>IF(COUNTA($A66:$H66)=0,"",IF(OR($A66="",$B66="",$C66="",$D66="",$E66="",$F66="",$G66="",$H66=""),"Check missing input",IF(OR(NOT(ISNUMBER($A66)),NOT(ISNUMBER($D66)),NOT(ISNUMBER($E66)),NOT(ISNUMBER($F66))),"Check invalid input",IF(OR($I66="",$J66="",$K66=""),"Check technician setup",IF(IFERROR(VLOOKUP($B66,Assumptions!$A$15:$E$114,5,FALSE),"")&lt;&gt;"Active","Check technician setup",IF($F66&lt;=0,"Check productive hours",IF($F66&gt;SUM($D66:$E66),"Check productive hours",IF($D66&gt;Assumptions!$B$4,"Check regular hours",IF(SUM($D66:$E66)&gt;Assumptions!$B$5,"Check total hours",IF($P66&gt;Assumptions!$B$6,"Review cost rate",IF($Q66&lt;Assumptions!$B$3,"Review utilization",IF($H66="Draft","Review draft entry","No calculation alert"))))))))))))</f>
        <v/>
      </c>
    </row>
    <row r="67">
      <c r="A67" s="40" t="n"/>
      <c r="B67" s="16" t="n"/>
      <c r="C67" s="16" t="n"/>
      <c r="D67" s="17" t="n"/>
      <c r="E67" s="17" t="n"/>
      <c r="F67" s="17" t="n"/>
      <c r="G67" s="16" t="n"/>
      <c r="H67" s="16" t="n"/>
      <c r="I67" s="37">
        <f>IF($B67="","",IFERROR(VLOOKUP($B67,Assumptions!$A$15:$E$114,2,FALSE),""))</f>
        <v/>
      </c>
      <c r="J67" s="41">
        <f>IF($B67="","",IFERROR(VLOOKUP($B67,Assumptions!$A$15:$E$114,4,FALSE),""))</f>
        <v/>
      </c>
      <c r="K67" s="42">
        <f>IF($B67="","",IFERROR(VLOOKUP($B67,Assumptions!$A$15:$E$114,3,FALSE),""))</f>
        <v/>
      </c>
      <c r="L67" s="37">
        <f>IF(OR(NOT(ISNUMBER($D67)),NOT(ISNUMBER($I67))),"",$D67*$I67)</f>
        <v/>
      </c>
      <c r="M67" s="37">
        <f>IF(OR(NOT(ISNUMBER($E67)),NOT(ISNUMBER($I67)),NOT(ISNUMBER($J67))),"",$E67*$I67*$J67)</f>
        <v/>
      </c>
      <c r="N67" s="37">
        <f>IF(OR(NOT(ISNUMBER($L67)),NOT(ISNUMBER($M67)),NOT(ISNUMBER($K67))),"",SUM($L67:$M67)*$K67)</f>
        <v/>
      </c>
      <c r="O67" s="37">
        <f>IF(OR(NOT(ISNUMBER($L67)),NOT(ISNUMBER($M67)),NOT(ISNUMBER($N67))),"",SUM($L67:$N67))</f>
        <v/>
      </c>
      <c r="P67" s="37">
        <f>IF(OR(NOT(ISNUMBER($O67)),NOT(ISNUMBER($F67)),$F67&lt;=0),"",IFERROR($O67/$F67,""))</f>
        <v/>
      </c>
      <c r="Q67" s="42">
        <f>IF(OR(NOT(ISNUMBER($D67)),NOT(ISNUMBER($E67)),NOT(ISNUMBER($F67)),SUM($D67:$E67)&lt;=0),"",IFERROR($F67/SUM($D67:$E67),""))</f>
        <v/>
      </c>
      <c r="R67" s="20">
        <f>IF(COUNTA($A67:$H67)=0,"",IF(OR($A67="",$B67="",$C67="",$D67="",$E67="",$F67="",$G67="",$H67=""),"Check missing input",IF(OR(NOT(ISNUMBER($A67)),NOT(ISNUMBER($D67)),NOT(ISNUMBER($E67)),NOT(ISNUMBER($F67))),"Check invalid input",IF(OR($I67="",$J67="",$K67=""),"Check technician setup",IF(IFERROR(VLOOKUP($B67,Assumptions!$A$15:$E$114,5,FALSE),"")&lt;&gt;"Active","Check technician setup",IF($F67&lt;=0,"Check productive hours",IF($F67&gt;SUM($D67:$E67),"Check productive hours",IF($D67&gt;Assumptions!$B$4,"Check regular hours",IF(SUM($D67:$E67)&gt;Assumptions!$B$5,"Check total hours",IF($P67&gt;Assumptions!$B$6,"Review cost rate",IF($Q67&lt;Assumptions!$B$3,"Review utilization",IF($H67="Draft","Review draft entry","No calculation alert"))))))))))))</f>
        <v/>
      </c>
    </row>
    <row r="68">
      <c r="A68" s="40" t="n"/>
      <c r="B68" s="16" t="n"/>
      <c r="C68" s="16" t="n"/>
      <c r="D68" s="17" t="n"/>
      <c r="E68" s="17" t="n"/>
      <c r="F68" s="17" t="n"/>
      <c r="G68" s="16" t="n"/>
      <c r="H68" s="16" t="n"/>
      <c r="I68" s="38">
        <f>IF($B68="","",IFERROR(VLOOKUP($B68,Assumptions!$A$15:$E$114,2,FALSE),""))</f>
        <v/>
      </c>
      <c r="J68" s="43">
        <f>IF($B68="","",IFERROR(VLOOKUP($B68,Assumptions!$A$15:$E$114,4,FALSE),""))</f>
        <v/>
      </c>
      <c r="K68" s="44">
        <f>IF($B68="","",IFERROR(VLOOKUP($B68,Assumptions!$A$15:$E$114,3,FALSE),""))</f>
        <v/>
      </c>
      <c r="L68" s="38">
        <f>IF(OR(NOT(ISNUMBER($D68)),NOT(ISNUMBER($I68))),"",$D68*$I68)</f>
        <v/>
      </c>
      <c r="M68" s="38">
        <f>IF(OR(NOT(ISNUMBER($E68)),NOT(ISNUMBER($I68)),NOT(ISNUMBER($J68))),"",$E68*$I68*$J68)</f>
        <v/>
      </c>
      <c r="N68" s="38">
        <f>IF(OR(NOT(ISNUMBER($L68)),NOT(ISNUMBER($M68)),NOT(ISNUMBER($K68))),"",SUM($L68:$M68)*$K68)</f>
        <v/>
      </c>
      <c r="O68" s="38">
        <f>IF(OR(NOT(ISNUMBER($L68)),NOT(ISNUMBER($M68)),NOT(ISNUMBER($N68))),"",SUM($L68:$N68))</f>
        <v/>
      </c>
      <c r="P68" s="38">
        <f>IF(OR(NOT(ISNUMBER($O68)),NOT(ISNUMBER($F68)),$F68&lt;=0),"",IFERROR($O68/$F68,""))</f>
        <v/>
      </c>
      <c r="Q68" s="44">
        <f>IF(OR(NOT(ISNUMBER($D68)),NOT(ISNUMBER($E68)),NOT(ISNUMBER($F68)),SUM($D68:$E68)&lt;=0),"",IFERROR($F68/SUM($D68:$E68),""))</f>
        <v/>
      </c>
      <c r="R68" s="23">
        <f>IF(COUNTA($A68:$H68)=0,"",IF(OR($A68="",$B68="",$C68="",$D68="",$E68="",$F68="",$G68="",$H68=""),"Check missing input",IF(OR(NOT(ISNUMBER($A68)),NOT(ISNUMBER($D68)),NOT(ISNUMBER($E68)),NOT(ISNUMBER($F68))),"Check invalid input",IF(OR($I68="",$J68="",$K68=""),"Check technician setup",IF(IFERROR(VLOOKUP($B68,Assumptions!$A$15:$E$114,5,FALSE),"")&lt;&gt;"Active","Check technician setup",IF($F68&lt;=0,"Check productive hours",IF($F68&gt;SUM($D68:$E68),"Check productive hours",IF($D68&gt;Assumptions!$B$4,"Check regular hours",IF(SUM($D68:$E68)&gt;Assumptions!$B$5,"Check total hours",IF($P68&gt;Assumptions!$B$6,"Review cost rate",IF($Q68&lt;Assumptions!$B$3,"Review utilization",IF($H68="Draft","Review draft entry","No calculation alert"))))))))))))</f>
        <v/>
      </c>
    </row>
    <row r="69">
      <c r="A69" s="40" t="n"/>
      <c r="B69" s="16" t="n"/>
      <c r="C69" s="16" t="n"/>
      <c r="D69" s="17" t="n"/>
      <c r="E69" s="17" t="n"/>
      <c r="F69" s="17" t="n"/>
      <c r="G69" s="16" t="n"/>
      <c r="H69" s="16" t="n"/>
      <c r="I69" s="37">
        <f>IF($B69="","",IFERROR(VLOOKUP($B69,Assumptions!$A$15:$E$114,2,FALSE),""))</f>
        <v/>
      </c>
      <c r="J69" s="41">
        <f>IF($B69="","",IFERROR(VLOOKUP($B69,Assumptions!$A$15:$E$114,4,FALSE),""))</f>
        <v/>
      </c>
      <c r="K69" s="42">
        <f>IF($B69="","",IFERROR(VLOOKUP($B69,Assumptions!$A$15:$E$114,3,FALSE),""))</f>
        <v/>
      </c>
      <c r="L69" s="37">
        <f>IF(OR(NOT(ISNUMBER($D69)),NOT(ISNUMBER($I69))),"",$D69*$I69)</f>
        <v/>
      </c>
      <c r="M69" s="37">
        <f>IF(OR(NOT(ISNUMBER($E69)),NOT(ISNUMBER($I69)),NOT(ISNUMBER($J69))),"",$E69*$I69*$J69)</f>
        <v/>
      </c>
      <c r="N69" s="37">
        <f>IF(OR(NOT(ISNUMBER($L69)),NOT(ISNUMBER($M69)),NOT(ISNUMBER($K69))),"",SUM($L69:$M69)*$K69)</f>
        <v/>
      </c>
      <c r="O69" s="37">
        <f>IF(OR(NOT(ISNUMBER($L69)),NOT(ISNUMBER($M69)),NOT(ISNUMBER($N69))),"",SUM($L69:$N69))</f>
        <v/>
      </c>
      <c r="P69" s="37">
        <f>IF(OR(NOT(ISNUMBER($O69)),NOT(ISNUMBER($F69)),$F69&lt;=0),"",IFERROR($O69/$F69,""))</f>
        <v/>
      </c>
      <c r="Q69" s="42">
        <f>IF(OR(NOT(ISNUMBER($D69)),NOT(ISNUMBER($E69)),NOT(ISNUMBER($F69)),SUM($D69:$E69)&lt;=0),"",IFERROR($F69/SUM($D69:$E69),""))</f>
        <v/>
      </c>
      <c r="R69" s="20">
        <f>IF(COUNTA($A69:$H69)=0,"",IF(OR($A69="",$B69="",$C69="",$D69="",$E69="",$F69="",$G69="",$H69=""),"Check missing input",IF(OR(NOT(ISNUMBER($A69)),NOT(ISNUMBER($D69)),NOT(ISNUMBER($E69)),NOT(ISNUMBER($F69))),"Check invalid input",IF(OR($I69="",$J69="",$K69=""),"Check technician setup",IF(IFERROR(VLOOKUP($B69,Assumptions!$A$15:$E$114,5,FALSE),"")&lt;&gt;"Active","Check technician setup",IF($F69&lt;=0,"Check productive hours",IF($F69&gt;SUM($D69:$E69),"Check productive hours",IF($D69&gt;Assumptions!$B$4,"Check regular hours",IF(SUM($D69:$E69)&gt;Assumptions!$B$5,"Check total hours",IF($P69&gt;Assumptions!$B$6,"Review cost rate",IF($Q69&lt;Assumptions!$B$3,"Review utilization",IF($H69="Draft","Review draft entry","No calculation alert"))))))))))))</f>
        <v/>
      </c>
    </row>
    <row r="70">
      <c r="A70" s="40" t="n"/>
      <c r="B70" s="16" t="n"/>
      <c r="C70" s="16" t="n"/>
      <c r="D70" s="17" t="n"/>
      <c r="E70" s="17" t="n"/>
      <c r="F70" s="17" t="n"/>
      <c r="G70" s="16" t="n"/>
      <c r="H70" s="16" t="n"/>
      <c r="I70" s="38">
        <f>IF($B70="","",IFERROR(VLOOKUP($B70,Assumptions!$A$15:$E$114,2,FALSE),""))</f>
        <v/>
      </c>
      <c r="J70" s="43">
        <f>IF($B70="","",IFERROR(VLOOKUP($B70,Assumptions!$A$15:$E$114,4,FALSE),""))</f>
        <v/>
      </c>
      <c r="K70" s="44">
        <f>IF($B70="","",IFERROR(VLOOKUP($B70,Assumptions!$A$15:$E$114,3,FALSE),""))</f>
        <v/>
      </c>
      <c r="L70" s="38">
        <f>IF(OR(NOT(ISNUMBER($D70)),NOT(ISNUMBER($I70))),"",$D70*$I70)</f>
        <v/>
      </c>
      <c r="M70" s="38">
        <f>IF(OR(NOT(ISNUMBER($E70)),NOT(ISNUMBER($I70)),NOT(ISNUMBER($J70))),"",$E70*$I70*$J70)</f>
        <v/>
      </c>
      <c r="N70" s="38">
        <f>IF(OR(NOT(ISNUMBER($L70)),NOT(ISNUMBER($M70)),NOT(ISNUMBER($K70))),"",SUM($L70:$M70)*$K70)</f>
        <v/>
      </c>
      <c r="O70" s="38">
        <f>IF(OR(NOT(ISNUMBER($L70)),NOT(ISNUMBER($M70)),NOT(ISNUMBER($N70))),"",SUM($L70:$N70))</f>
        <v/>
      </c>
      <c r="P70" s="38">
        <f>IF(OR(NOT(ISNUMBER($O70)),NOT(ISNUMBER($F70)),$F70&lt;=0),"",IFERROR($O70/$F70,""))</f>
        <v/>
      </c>
      <c r="Q70" s="44">
        <f>IF(OR(NOT(ISNUMBER($D70)),NOT(ISNUMBER($E70)),NOT(ISNUMBER($F70)),SUM($D70:$E70)&lt;=0),"",IFERROR($F70/SUM($D70:$E70),""))</f>
        <v/>
      </c>
      <c r="R70" s="23">
        <f>IF(COUNTA($A70:$H70)=0,"",IF(OR($A70="",$B70="",$C70="",$D70="",$E70="",$F70="",$G70="",$H70=""),"Check missing input",IF(OR(NOT(ISNUMBER($A70)),NOT(ISNUMBER($D70)),NOT(ISNUMBER($E70)),NOT(ISNUMBER($F70))),"Check invalid input",IF(OR($I70="",$J70="",$K70=""),"Check technician setup",IF(IFERROR(VLOOKUP($B70,Assumptions!$A$15:$E$114,5,FALSE),"")&lt;&gt;"Active","Check technician setup",IF($F70&lt;=0,"Check productive hours",IF($F70&gt;SUM($D70:$E70),"Check productive hours",IF($D70&gt;Assumptions!$B$4,"Check regular hours",IF(SUM($D70:$E70)&gt;Assumptions!$B$5,"Check total hours",IF($P70&gt;Assumptions!$B$6,"Review cost rate",IF($Q70&lt;Assumptions!$B$3,"Review utilization",IF($H70="Draft","Review draft entry","No calculation alert"))))))))))))</f>
        <v/>
      </c>
    </row>
    <row r="71">
      <c r="A71" s="40" t="n"/>
      <c r="B71" s="16" t="n"/>
      <c r="C71" s="16" t="n"/>
      <c r="D71" s="17" t="n"/>
      <c r="E71" s="17" t="n"/>
      <c r="F71" s="17" t="n"/>
      <c r="G71" s="16" t="n"/>
      <c r="H71" s="16" t="n"/>
      <c r="I71" s="37">
        <f>IF($B71="","",IFERROR(VLOOKUP($B71,Assumptions!$A$15:$E$114,2,FALSE),""))</f>
        <v/>
      </c>
      <c r="J71" s="41">
        <f>IF($B71="","",IFERROR(VLOOKUP($B71,Assumptions!$A$15:$E$114,4,FALSE),""))</f>
        <v/>
      </c>
      <c r="K71" s="42">
        <f>IF($B71="","",IFERROR(VLOOKUP($B71,Assumptions!$A$15:$E$114,3,FALSE),""))</f>
        <v/>
      </c>
      <c r="L71" s="37">
        <f>IF(OR(NOT(ISNUMBER($D71)),NOT(ISNUMBER($I71))),"",$D71*$I71)</f>
        <v/>
      </c>
      <c r="M71" s="37">
        <f>IF(OR(NOT(ISNUMBER($E71)),NOT(ISNUMBER($I71)),NOT(ISNUMBER($J71))),"",$E71*$I71*$J71)</f>
        <v/>
      </c>
      <c r="N71" s="37">
        <f>IF(OR(NOT(ISNUMBER($L71)),NOT(ISNUMBER($M71)),NOT(ISNUMBER($K71))),"",SUM($L71:$M71)*$K71)</f>
        <v/>
      </c>
      <c r="O71" s="37">
        <f>IF(OR(NOT(ISNUMBER($L71)),NOT(ISNUMBER($M71)),NOT(ISNUMBER($N71))),"",SUM($L71:$N71))</f>
        <v/>
      </c>
      <c r="P71" s="37">
        <f>IF(OR(NOT(ISNUMBER($O71)),NOT(ISNUMBER($F71)),$F71&lt;=0),"",IFERROR($O71/$F71,""))</f>
        <v/>
      </c>
      <c r="Q71" s="42">
        <f>IF(OR(NOT(ISNUMBER($D71)),NOT(ISNUMBER($E71)),NOT(ISNUMBER($F71)),SUM($D71:$E71)&lt;=0),"",IFERROR($F71/SUM($D71:$E71),""))</f>
        <v/>
      </c>
      <c r="R71" s="20">
        <f>IF(COUNTA($A71:$H71)=0,"",IF(OR($A71="",$B71="",$C71="",$D71="",$E71="",$F71="",$G71="",$H71=""),"Check missing input",IF(OR(NOT(ISNUMBER($A71)),NOT(ISNUMBER($D71)),NOT(ISNUMBER($E71)),NOT(ISNUMBER($F71))),"Check invalid input",IF(OR($I71="",$J71="",$K71=""),"Check technician setup",IF(IFERROR(VLOOKUP($B71,Assumptions!$A$15:$E$114,5,FALSE),"")&lt;&gt;"Active","Check technician setup",IF($F71&lt;=0,"Check productive hours",IF($F71&gt;SUM($D71:$E71),"Check productive hours",IF($D71&gt;Assumptions!$B$4,"Check regular hours",IF(SUM($D71:$E71)&gt;Assumptions!$B$5,"Check total hours",IF($P71&gt;Assumptions!$B$6,"Review cost rate",IF($Q71&lt;Assumptions!$B$3,"Review utilization",IF($H71="Draft","Review draft entry","No calculation alert"))))))))))))</f>
        <v/>
      </c>
    </row>
    <row r="72">
      <c r="A72" s="40" t="n"/>
      <c r="B72" s="16" t="n"/>
      <c r="C72" s="16" t="n"/>
      <c r="D72" s="17" t="n"/>
      <c r="E72" s="17" t="n"/>
      <c r="F72" s="17" t="n"/>
      <c r="G72" s="16" t="n"/>
      <c r="H72" s="16" t="n"/>
      <c r="I72" s="38">
        <f>IF($B72="","",IFERROR(VLOOKUP($B72,Assumptions!$A$15:$E$114,2,FALSE),""))</f>
        <v/>
      </c>
      <c r="J72" s="43">
        <f>IF($B72="","",IFERROR(VLOOKUP($B72,Assumptions!$A$15:$E$114,4,FALSE),""))</f>
        <v/>
      </c>
      <c r="K72" s="44">
        <f>IF($B72="","",IFERROR(VLOOKUP($B72,Assumptions!$A$15:$E$114,3,FALSE),""))</f>
        <v/>
      </c>
      <c r="L72" s="38">
        <f>IF(OR(NOT(ISNUMBER($D72)),NOT(ISNUMBER($I72))),"",$D72*$I72)</f>
        <v/>
      </c>
      <c r="M72" s="38">
        <f>IF(OR(NOT(ISNUMBER($E72)),NOT(ISNUMBER($I72)),NOT(ISNUMBER($J72))),"",$E72*$I72*$J72)</f>
        <v/>
      </c>
      <c r="N72" s="38">
        <f>IF(OR(NOT(ISNUMBER($L72)),NOT(ISNUMBER($M72)),NOT(ISNUMBER($K72))),"",SUM($L72:$M72)*$K72)</f>
        <v/>
      </c>
      <c r="O72" s="38">
        <f>IF(OR(NOT(ISNUMBER($L72)),NOT(ISNUMBER($M72)),NOT(ISNUMBER($N72))),"",SUM($L72:$N72))</f>
        <v/>
      </c>
      <c r="P72" s="38">
        <f>IF(OR(NOT(ISNUMBER($O72)),NOT(ISNUMBER($F72)),$F72&lt;=0),"",IFERROR($O72/$F72,""))</f>
        <v/>
      </c>
      <c r="Q72" s="44">
        <f>IF(OR(NOT(ISNUMBER($D72)),NOT(ISNUMBER($E72)),NOT(ISNUMBER($F72)),SUM($D72:$E72)&lt;=0),"",IFERROR($F72/SUM($D72:$E72),""))</f>
        <v/>
      </c>
      <c r="R72" s="23">
        <f>IF(COUNTA($A72:$H72)=0,"",IF(OR($A72="",$B72="",$C72="",$D72="",$E72="",$F72="",$G72="",$H72=""),"Check missing input",IF(OR(NOT(ISNUMBER($A72)),NOT(ISNUMBER($D72)),NOT(ISNUMBER($E72)),NOT(ISNUMBER($F72))),"Check invalid input",IF(OR($I72="",$J72="",$K72=""),"Check technician setup",IF(IFERROR(VLOOKUP($B72,Assumptions!$A$15:$E$114,5,FALSE),"")&lt;&gt;"Active","Check technician setup",IF($F72&lt;=0,"Check productive hours",IF($F72&gt;SUM($D72:$E72),"Check productive hours",IF($D72&gt;Assumptions!$B$4,"Check regular hours",IF(SUM($D72:$E72)&gt;Assumptions!$B$5,"Check total hours",IF($P72&gt;Assumptions!$B$6,"Review cost rate",IF($Q72&lt;Assumptions!$B$3,"Review utilization",IF($H72="Draft","Review draft entry","No calculation alert"))))))))))))</f>
        <v/>
      </c>
    </row>
    <row r="73">
      <c r="A73" s="40" t="n"/>
      <c r="B73" s="16" t="n"/>
      <c r="C73" s="16" t="n"/>
      <c r="D73" s="17" t="n"/>
      <c r="E73" s="17" t="n"/>
      <c r="F73" s="17" t="n"/>
      <c r="G73" s="16" t="n"/>
      <c r="H73" s="16" t="n"/>
      <c r="I73" s="37">
        <f>IF($B73="","",IFERROR(VLOOKUP($B73,Assumptions!$A$15:$E$114,2,FALSE),""))</f>
        <v/>
      </c>
      <c r="J73" s="41">
        <f>IF($B73="","",IFERROR(VLOOKUP($B73,Assumptions!$A$15:$E$114,4,FALSE),""))</f>
        <v/>
      </c>
      <c r="K73" s="42">
        <f>IF($B73="","",IFERROR(VLOOKUP($B73,Assumptions!$A$15:$E$114,3,FALSE),""))</f>
        <v/>
      </c>
      <c r="L73" s="37">
        <f>IF(OR(NOT(ISNUMBER($D73)),NOT(ISNUMBER($I73))),"",$D73*$I73)</f>
        <v/>
      </c>
      <c r="M73" s="37">
        <f>IF(OR(NOT(ISNUMBER($E73)),NOT(ISNUMBER($I73)),NOT(ISNUMBER($J73))),"",$E73*$I73*$J73)</f>
        <v/>
      </c>
      <c r="N73" s="37">
        <f>IF(OR(NOT(ISNUMBER($L73)),NOT(ISNUMBER($M73)),NOT(ISNUMBER($K73))),"",SUM($L73:$M73)*$K73)</f>
        <v/>
      </c>
      <c r="O73" s="37">
        <f>IF(OR(NOT(ISNUMBER($L73)),NOT(ISNUMBER($M73)),NOT(ISNUMBER($N73))),"",SUM($L73:$N73))</f>
        <v/>
      </c>
      <c r="P73" s="37">
        <f>IF(OR(NOT(ISNUMBER($O73)),NOT(ISNUMBER($F73)),$F73&lt;=0),"",IFERROR($O73/$F73,""))</f>
        <v/>
      </c>
      <c r="Q73" s="42">
        <f>IF(OR(NOT(ISNUMBER($D73)),NOT(ISNUMBER($E73)),NOT(ISNUMBER($F73)),SUM($D73:$E73)&lt;=0),"",IFERROR($F73/SUM($D73:$E73),""))</f>
        <v/>
      </c>
      <c r="R73" s="20">
        <f>IF(COUNTA($A73:$H73)=0,"",IF(OR($A73="",$B73="",$C73="",$D73="",$E73="",$F73="",$G73="",$H73=""),"Check missing input",IF(OR(NOT(ISNUMBER($A73)),NOT(ISNUMBER($D73)),NOT(ISNUMBER($E73)),NOT(ISNUMBER($F73))),"Check invalid input",IF(OR($I73="",$J73="",$K73=""),"Check technician setup",IF(IFERROR(VLOOKUP($B73,Assumptions!$A$15:$E$114,5,FALSE),"")&lt;&gt;"Active","Check technician setup",IF($F73&lt;=0,"Check productive hours",IF($F73&gt;SUM($D73:$E73),"Check productive hours",IF($D73&gt;Assumptions!$B$4,"Check regular hours",IF(SUM($D73:$E73)&gt;Assumptions!$B$5,"Check total hours",IF($P73&gt;Assumptions!$B$6,"Review cost rate",IF($Q73&lt;Assumptions!$B$3,"Review utilization",IF($H73="Draft","Review draft entry","No calculation alert"))))))))))))</f>
        <v/>
      </c>
    </row>
    <row r="74">
      <c r="A74" s="40" t="n"/>
      <c r="B74" s="16" t="n"/>
      <c r="C74" s="16" t="n"/>
      <c r="D74" s="17" t="n"/>
      <c r="E74" s="17" t="n"/>
      <c r="F74" s="17" t="n"/>
      <c r="G74" s="16" t="n"/>
      <c r="H74" s="16" t="n"/>
      <c r="I74" s="38">
        <f>IF($B74="","",IFERROR(VLOOKUP($B74,Assumptions!$A$15:$E$114,2,FALSE),""))</f>
        <v/>
      </c>
      <c r="J74" s="43">
        <f>IF($B74="","",IFERROR(VLOOKUP($B74,Assumptions!$A$15:$E$114,4,FALSE),""))</f>
        <v/>
      </c>
      <c r="K74" s="44">
        <f>IF($B74="","",IFERROR(VLOOKUP($B74,Assumptions!$A$15:$E$114,3,FALSE),""))</f>
        <v/>
      </c>
      <c r="L74" s="38">
        <f>IF(OR(NOT(ISNUMBER($D74)),NOT(ISNUMBER($I74))),"",$D74*$I74)</f>
        <v/>
      </c>
      <c r="M74" s="38">
        <f>IF(OR(NOT(ISNUMBER($E74)),NOT(ISNUMBER($I74)),NOT(ISNUMBER($J74))),"",$E74*$I74*$J74)</f>
        <v/>
      </c>
      <c r="N74" s="38">
        <f>IF(OR(NOT(ISNUMBER($L74)),NOT(ISNUMBER($M74)),NOT(ISNUMBER($K74))),"",SUM($L74:$M74)*$K74)</f>
        <v/>
      </c>
      <c r="O74" s="38">
        <f>IF(OR(NOT(ISNUMBER($L74)),NOT(ISNUMBER($M74)),NOT(ISNUMBER($N74))),"",SUM($L74:$N74))</f>
        <v/>
      </c>
      <c r="P74" s="38">
        <f>IF(OR(NOT(ISNUMBER($O74)),NOT(ISNUMBER($F74)),$F74&lt;=0),"",IFERROR($O74/$F74,""))</f>
        <v/>
      </c>
      <c r="Q74" s="44">
        <f>IF(OR(NOT(ISNUMBER($D74)),NOT(ISNUMBER($E74)),NOT(ISNUMBER($F74)),SUM($D74:$E74)&lt;=0),"",IFERROR($F74/SUM($D74:$E74),""))</f>
        <v/>
      </c>
      <c r="R74" s="23">
        <f>IF(COUNTA($A74:$H74)=0,"",IF(OR($A74="",$B74="",$C74="",$D74="",$E74="",$F74="",$G74="",$H74=""),"Check missing input",IF(OR(NOT(ISNUMBER($A74)),NOT(ISNUMBER($D74)),NOT(ISNUMBER($E74)),NOT(ISNUMBER($F74))),"Check invalid input",IF(OR($I74="",$J74="",$K74=""),"Check technician setup",IF(IFERROR(VLOOKUP($B74,Assumptions!$A$15:$E$114,5,FALSE),"")&lt;&gt;"Active","Check technician setup",IF($F74&lt;=0,"Check productive hours",IF($F74&gt;SUM($D74:$E74),"Check productive hours",IF($D74&gt;Assumptions!$B$4,"Check regular hours",IF(SUM($D74:$E74)&gt;Assumptions!$B$5,"Check total hours",IF($P74&gt;Assumptions!$B$6,"Review cost rate",IF($Q74&lt;Assumptions!$B$3,"Review utilization",IF($H74="Draft","Review draft entry","No calculation alert"))))))))))))</f>
        <v/>
      </c>
    </row>
    <row r="75">
      <c r="A75" s="40" t="n"/>
      <c r="B75" s="16" t="n"/>
      <c r="C75" s="16" t="n"/>
      <c r="D75" s="17" t="n"/>
      <c r="E75" s="17" t="n"/>
      <c r="F75" s="17" t="n"/>
      <c r="G75" s="16" t="n"/>
      <c r="H75" s="16" t="n"/>
      <c r="I75" s="37">
        <f>IF($B75="","",IFERROR(VLOOKUP($B75,Assumptions!$A$15:$E$114,2,FALSE),""))</f>
        <v/>
      </c>
      <c r="J75" s="41">
        <f>IF($B75="","",IFERROR(VLOOKUP($B75,Assumptions!$A$15:$E$114,4,FALSE),""))</f>
        <v/>
      </c>
      <c r="K75" s="42">
        <f>IF($B75="","",IFERROR(VLOOKUP($B75,Assumptions!$A$15:$E$114,3,FALSE),""))</f>
        <v/>
      </c>
      <c r="L75" s="37">
        <f>IF(OR(NOT(ISNUMBER($D75)),NOT(ISNUMBER($I75))),"",$D75*$I75)</f>
        <v/>
      </c>
      <c r="M75" s="37">
        <f>IF(OR(NOT(ISNUMBER($E75)),NOT(ISNUMBER($I75)),NOT(ISNUMBER($J75))),"",$E75*$I75*$J75)</f>
        <v/>
      </c>
      <c r="N75" s="37">
        <f>IF(OR(NOT(ISNUMBER($L75)),NOT(ISNUMBER($M75)),NOT(ISNUMBER($K75))),"",SUM($L75:$M75)*$K75)</f>
        <v/>
      </c>
      <c r="O75" s="37">
        <f>IF(OR(NOT(ISNUMBER($L75)),NOT(ISNUMBER($M75)),NOT(ISNUMBER($N75))),"",SUM($L75:$N75))</f>
        <v/>
      </c>
      <c r="P75" s="37">
        <f>IF(OR(NOT(ISNUMBER($O75)),NOT(ISNUMBER($F75)),$F75&lt;=0),"",IFERROR($O75/$F75,""))</f>
        <v/>
      </c>
      <c r="Q75" s="42">
        <f>IF(OR(NOT(ISNUMBER($D75)),NOT(ISNUMBER($E75)),NOT(ISNUMBER($F75)),SUM($D75:$E75)&lt;=0),"",IFERROR($F75/SUM($D75:$E75),""))</f>
        <v/>
      </c>
      <c r="R75" s="20">
        <f>IF(COUNTA($A75:$H75)=0,"",IF(OR($A75="",$B75="",$C75="",$D75="",$E75="",$F75="",$G75="",$H75=""),"Check missing input",IF(OR(NOT(ISNUMBER($A75)),NOT(ISNUMBER($D75)),NOT(ISNUMBER($E75)),NOT(ISNUMBER($F75))),"Check invalid input",IF(OR($I75="",$J75="",$K75=""),"Check technician setup",IF(IFERROR(VLOOKUP($B75,Assumptions!$A$15:$E$114,5,FALSE),"")&lt;&gt;"Active","Check technician setup",IF($F75&lt;=0,"Check productive hours",IF($F75&gt;SUM($D75:$E75),"Check productive hours",IF($D75&gt;Assumptions!$B$4,"Check regular hours",IF(SUM($D75:$E75)&gt;Assumptions!$B$5,"Check total hours",IF($P75&gt;Assumptions!$B$6,"Review cost rate",IF($Q75&lt;Assumptions!$B$3,"Review utilization",IF($H75="Draft","Review draft entry","No calculation alert"))))))))))))</f>
        <v/>
      </c>
    </row>
    <row r="76">
      <c r="A76" s="40" t="n"/>
      <c r="B76" s="16" t="n"/>
      <c r="C76" s="16" t="n"/>
      <c r="D76" s="17" t="n"/>
      <c r="E76" s="17" t="n"/>
      <c r="F76" s="17" t="n"/>
      <c r="G76" s="16" t="n"/>
      <c r="H76" s="16" t="n"/>
      <c r="I76" s="38">
        <f>IF($B76="","",IFERROR(VLOOKUP($B76,Assumptions!$A$15:$E$114,2,FALSE),""))</f>
        <v/>
      </c>
      <c r="J76" s="43">
        <f>IF($B76="","",IFERROR(VLOOKUP($B76,Assumptions!$A$15:$E$114,4,FALSE),""))</f>
        <v/>
      </c>
      <c r="K76" s="44">
        <f>IF($B76="","",IFERROR(VLOOKUP($B76,Assumptions!$A$15:$E$114,3,FALSE),""))</f>
        <v/>
      </c>
      <c r="L76" s="38">
        <f>IF(OR(NOT(ISNUMBER($D76)),NOT(ISNUMBER($I76))),"",$D76*$I76)</f>
        <v/>
      </c>
      <c r="M76" s="38">
        <f>IF(OR(NOT(ISNUMBER($E76)),NOT(ISNUMBER($I76)),NOT(ISNUMBER($J76))),"",$E76*$I76*$J76)</f>
        <v/>
      </c>
      <c r="N76" s="38">
        <f>IF(OR(NOT(ISNUMBER($L76)),NOT(ISNUMBER($M76)),NOT(ISNUMBER($K76))),"",SUM($L76:$M76)*$K76)</f>
        <v/>
      </c>
      <c r="O76" s="38">
        <f>IF(OR(NOT(ISNUMBER($L76)),NOT(ISNUMBER($M76)),NOT(ISNUMBER($N76))),"",SUM($L76:$N76))</f>
        <v/>
      </c>
      <c r="P76" s="38">
        <f>IF(OR(NOT(ISNUMBER($O76)),NOT(ISNUMBER($F76)),$F76&lt;=0),"",IFERROR($O76/$F76,""))</f>
        <v/>
      </c>
      <c r="Q76" s="44">
        <f>IF(OR(NOT(ISNUMBER($D76)),NOT(ISNUMBER($E76)),NOT(ISNUMBER($F76)),SUM($D76:$E76)&lt;=0),"",IFERROR($F76/SUM($D76:$E76),""))</f>
        <v/>
      </c>
      <c r="R76" s="23">
        <f>IF(COUNTA($A76:$H76)=0,"",IF(OR($A76="",$B76="",$C76="",$D76="",$E76="",$F76="",$G76="",$H76=""),"Check missing input",IF(OR(NOT(ISNUMBER($A76)),NOT(ISNUMBER($D76)),NOT(ISNUMBER($E76)),NOT(ISNUMBER($F76))),"Check invalid input",IF(OR($I76="",$J76="",$K76=""),"Check technician setup",IF(IFERROR(VLOOKUP($B76,Assumptions!$A$15:$E$114,5,FALSE),"")&lt;&gt;"Active","Check technician setup",IF($F76&lt;=0,"Check productive hours",IF($F76&gt;SUM($D76:$E76),"Check productive hours",IF($D76&gt;Assumptions!$B$4,"Check regular hours",IF(SUM($D76:$E76)&gt;Assumptions!$B$5,"Check total hours",IF($P76&gt;Assumptions!$B$6,"Review cost rate",IF($Q76&lt;Assumptions!$B$3,"Review utilization",IF($H76="Draft","Review draft entry","No calculation alert"))))))))))))</f>
        <v/>
      </c>
    </row>
    <row r="77">
      <c r="A77" s="40" t="n"/>
      <c r="B77" s="16" t="n"/>
      <c r="C77" s="16" t="n"/>
      <c r="D77" s="17" t="n"/>
      <c r="E77" s="17" t="n"/>
      <c r="F77" s="17" t="n"/>
      <c r="G77" s="16" t="n"/>
      <c r="H77" s="16" t="n"/>
      <c r="I77" s="37">
        <f>IF($B77="","",IFERROR(VLOOKUP($B77,Assumptions!$A$15:$E$114,2,FALSE),""))</f>
        <v/>
      </c>
      <c r="J77" s="41">
        <f>IF($B77="","",IFERROR(VLOOKUP($B77,Assumptions!$A$15:$E$114,4,FALSE),""))</f>
        <v/>
      </c>
      <c r="K77" s="42">
        <f>IF($B77="","",IFERROR(VLOOKUP($B77,Assumptions!$A$15:$E$114,3,FALSE),""))</f>
        <v/>
      </c>
      <c r="L77" s="37">
        <f>IF(OR(NOT(ISNUMBER($D77)),NOT(ISNUMBER($I77))),"",$D77*$I77)</f>
        <v/>
      </c>
      <c r="M77" s="37">
        <f>IF(OR(NOT(ISNUMBER($E77)),NOT(ISNUMBER($I77)),NOT(ISNUMBER($J77))),"",$E77*$I77*$J77)</f>
        <v/>
      </c>
      <c r="N77" s="37">
        <f>IF(OR(NOT(ISNUMBER($L77)),NOT(ISNUMBER($M77)),NOT(ISNUMBER($K77))),"",SUM($L77:$M77)*$K77)</f>
        <v/>
      </c>
      <c r="O77" s="37">
        <f>IF(OR(NOT(ISNUMBER($L77)),NOT(ISNUMBER($M77)),NOT(ISNUMBER($N77))),"",SUM($L77:$N77))</f>
        <v/>
      </c>
      <c r="P77" s="37">
        <f>IF(OR(NOT(ISNUMBER($O77)),NOT(ISNUMBER($F77)),$F77&lt;=0),"",IFERROR($O77/$F77,""))</f>
        <v/>
      </c>
      <c r="Q77" s="42">
        <f>IF(OR(NOT(ISNUMBER($D77)),NOT(ISNUMBER($E77)),NOT(ISNUMBER($F77)),SUM($D77:$E77)&lt;=0),"",IFERROR($F77/SUM($D77:$E77),""))</f>
        <v/>
      </c>
      <c r="R77" s="20">
        <f>IF(COUNTA($A77:$H77)=0,"",IF(OR($A77="",$B77="",$C77="",$D77="",$E77="",$F77="",$G77="",$H77=""),"Check missing input",IF(OR(NOT(ISNUMBER($A77)),NOT(ISNUMBER($D77)),NOT(ISNUMBER($E77)),NOT(ISNUMBER($F77))),"Check invalid input",IF(OR($I77="",$J77="",$K77=""),"Check technician setup",IF(IFERROR(VLOOKUP($B77,Assumptions!$A$15:$E$114,5,FALSE),"")&lt;&gt;"Active","Check technician setup",IF($F77&lt;=0,"Check productive hours",IF($F77&gt;SUM($D77:$E77),"Check productive hours",IF($D77&gt;Assumptions!$B$4,"Check regular hours",IF(SUM($D77:$E77)&gt;Assumptions!$B$5,"Check total hours",IF($P77&gt;Assumptions!$B$6,"Review cost rate",IF($Q77&lt;Assumptions!$B$3,"Review utilization",IF($H77="Draft","Review draft entry","No calculation alert"))))))))))))</f>
        <v/>
      </c>
    </row>
    <row r="78">
      <c r="A78" s="40" t="n"/>
      <c r="B78" s="16" t="n"/>
      <c r="C78" s="16" t="n"/>
      <c r="D78" s="17" t="n"/>
      <c r="E78" s="17" t="n"/>
      <c r="F78" s="17" t="n"/>
      <c r="G78" s="16" t="n"/>
      <c r="H78" s="16" t="n"/>
      <c r="I78" s="38">
        <f>IF($B78="","",IFERROR(VLOOKUP($B78,Assumptions!$A$15:$E$114,2,FALSE),""))</f>
        <v/>
      </c>
      <c r="J78" s="43">
        <f>IF($B78="","",IFERROR(VLOOKUP($B78,Assumptions!$A$15:$E$114,4,FALSE),""))</f>
        <v/>
      </c>
      <c r="K78" s="44">
        <f>IF($B78="","",IFERROR(VLOOKUP($B78,Assumptions!$A$15:$E$114,3,FALSE),""))</f>
        <v/>
      </c>
      <c r="L78" s="38">
        <f>IF(OR(NOT(ISNUMBER($D78)),NOT(ISNUMBER($I78))),"",$D78*$I78)</f>
        <v/>
      </c>
      <c r="M78" s="38">
        <f>IF(OR(NOT(ISNUMBER($E78)),NOT(ISNUMBER($I78)),NOT(ISNUMBER($J78))),"",$E78*$I78*$J78)</f>
        <v/>
      </c>
      <c r="N78" s="38">
        <f>IF(OR(NOT(ISNUMBER($L78)),NOT(ISNUMBER($M78)),NOT(ISNUMBER($K78))),"",SUM($L78:$M78)*$K78)</f>
        <v/>
      </c>
      <c r="O78" s="38">
        <f>IF(OR(NOT(ISNUMBER($L78)),NOT(ISNUMBER($M78)),NOT(ISNUMBER($N78))),"",SUM($L78:$N78))</f>
        <v/>
      </c>
      <c r="P78" s="38">
        <f>IF(OR(NOT(ISNUMBER($O78)),NOT(ISNUMBER($F78)),$F78&lt;=0),"",IFERROR($O78/$F78,""))</f>
        <v/>
      </c>
      <c r="Q78" s="44">
        <f>IF(OR(NOT(ISNUMBER($D78)),NOT(ISNUMBER($E78)),NOT(ISNUMBER($F78)),SUM($D78:$E78)&lt;=0),"",IFERROR($F78/SUM($D78:$E78),""))</f>
        <v/>
      </c>
      <c r="R78" s="23">
        <f>IF(COUNTA($A78:$H78)=0,"",IF(OR($A78="",$B78="",$C78="",$D78="",$E78="",$F78="",$G78="",$H78=""),"Check missing input",IF(OR(NOT(ISNUMBER($A78)),NOT(ISNUMBER($D78)),NOT(ISNUMBER($E78)),NOT(ISNUMBER($F78))),"Check invalid input",IF(OR($I78="",$J78="",$K78=""),"Check technician setup",IF(IFERROR(VLOOKUP($B78,Assumptions!$A$15:$E$114,5,FALSE),"")&lt;&gt;"Active","Check technician setup",IF($F78&lt;=0,"Check productive hours",IF($F78&gt;SUM($D78:$E78),"Check productive hours",IF($D78&gt;Assumptions!$B$4,"Check regular hours",IF(SUM($D78:$E78)&gt;Assumptions!$B$5,"Check total hours",IF($P78&gt;Assumptions!$B$6,"Review cost rate",IF($Q78&lt;Assumptions!$B$3,"Review utilization",IF($H78="Draft","Review draft entry","No calculation alert"))))))))))))</f>
        <v/>
      </c>
    </row>
    <row r="79">
      <c r="A79" s="40" t="n"/>
      <c r="B79" s="16" t="n"/>
      <c r="C79" s="16" t="n"/>
      <c r="D79" s="17" t="n"/>
      <c r="E79" s="17" t="n"/>
      <c r="F79" s="17" t="n"/>
      <c r="G79" s="16" t="n"/>
      <c r="H79" s="16" t="n"/>
      <c r="I79" s="37">
        <f>IF($B79="","",IFERROR(VLOOKUP($B79,Assumptions!$A$15:$E$114,2,FALSE),""))</f>
        <v/>
      </c>
      <c r="J79" s="41">
        <f>IF($B79="","",IFERROR(VLOOKUP($B79,Assumptions!$A$15:$E$114,4,FALSE),""))</f>
        <v/>
      </c>
      <c r="K79" s="42">
        <f>IF($B79="","",IFERROR(VLOOKUP($B79,Assumptions!$A$15:$E$114,3,FALSE),""))</f>
        <v/>
      </c>
      <c r="L79" s="37">
        <f>IF(OR(NOT(ISNUMBER($D79)),NOT(ISNUMBER($I79))),"",$D79*$I79)</f>
        <v/>
      </c>
      <c r="M79" s="37">
        <f>IF(OR(NOT(ISNUMBER($E79)),NOT(ISNUMBER($I79)),NOT(ISNUMBER($J79))),"",$E79*$I79*$J79)</f>
        <v/>
      </c>
      <c r="N79" s="37">
        <f>IF(OR(NOT(ISNUMBER($L79)),NOT(ISNUMBER($M79)),NOT(ISNUMBER($K79))),"",SUM($L79:$M79)*$K79)</f>
        <v/>
      </c>
      <c r="O79" s="37">
        <f>IF(OR(NOT(ISNUMBER($L79)),NOT(ISNUMBER($M79)),NOT(ISNUMBER($N79))),"",SUM($L79:$N79))</f>
        <v/>
      </c>
      <c r="P79" s="37">
        <f>IF(OR(NOT(ISNUMBER($O79)),NOT(ISNUMBER($F79)),$F79&lt;=0),"",IFERROR($O79/$F79,""))</f>
        <v/>
      </c>
      <c r="Q79" s="42">
        <f>IF(OR(NOT(ISNUMBER($D79)),NOT(ISNUMBER($E79)),NOT(ISNUMBER($F79)),SUM($D79:$E79)&lt;=0),"",IFERROR($F79/SUM($D79:$E79),""))</f>
        <v/>
      </c>
      <c r="R79" s="20">
        <f>IF(COUNTA($A79:$H79)=0,"",IF(OR($A79="",$B79="",$C79="",$D79="",$E79="",$F79="",$G79="",$H79=""),"Check missing input",IF(OR(NOT(ISNUMBER($A79)),NOT(ISNUMBER($D79)),NOT(ISNUMBER($E79)),NOT(ISNUMBER($F79))),"Check invalid input",IF(OR($I79="",$J79="",$K79=""),"Check technician setup",IF(IFERROR(VLOOKUP($B79,Assumptions!$A$15:$E$114,5,FALSE),"")&lt;&gt;"Active","Check technician setup",IF($F79&lt;=0,"Check productive hours",IF($F79&gt;SUM($D79:$E79),"Check productive hours",IF($D79&gt;Assumptions!$B$4,"Check regular hours",IF(SUM($D79:$E79)&gt;Assumptions!$B$5,"Check total hours",IF($P79&gt;Assumptions!$B$6,"Review cost rate",IF($Q79&lt;Assumptions!$B$3,"Review utilization",IF($H79="Draft","Review draft entry","No calculation alert"))))))))))))</f>
        <v/>
      </c>
    </row>
    <row r="80">
      <c r="A80" s="40" t="n"/>
      <c r="B80" s="16" t="n"/>
      <c r="C80" s="16" t="n"/>
      <c r="D80" s="17" t="n"/>
      <c r="E80" s="17" t="n"/>
      <c r="F80" s="17" t="n"/>
      <c r="G80" s="16" t="n"/>
      <c r="H80" s="16" t="n"/>
      <c r="I80" s="38">
        <f>IF($B80="","",IFERROR(VLOOKUP($B80,Assumptions!$A$15:$E$114,2,FALSE),""))</f>
        <v/>
      </c>
      <c r="J80" s="43">
        <f>IF($B80="","",IFERROR(VLOOKUP($B80,Assumptions!$A$15:$E$114,4,FALSE),""))</f>
        <v/>
      </c>
      <c r="K80" s="44">
        <f>IF($B80="","",IFERROR(VLOOKUP($B80,Assumptions!$A$15:$E$114,3,FALSE),""))</f>
        <v/>
      </c>
      <c r="L80" s="38">
        <f>IF(OR(NOT(ISNUMBER($D80)),NOT(ISNUMBER($I80))),"",$D80*$I80)</f>
        <v/>
      </c>
      <c r="M80" s="38">
        <f>IF(OR(NOT(ISNUMBER($E80)),NOT(ISNUMBER($I80)),NOT(ISNUMBER($J80))),"",$E80*$I80*$J80)</f>
        <v/>
      </c>
      <c r="N80" s="38">
        <f>IF(OR(NOT(ISNUMBER($L80)),NOT(ISNUMBER($M80)),NOT(ISNUMBER($K80))),"",SUM($L80:$M80)*$K80)</f>
        <v/>
      </c>
      <c r="O80" s="38">
        <f>IF(OR(NOT(ISNUMBER($L80)),NOT(ISNUMBER($M80)),NOT(ISNUMBER($N80))),"",SUM($L80:$N80))</f>
        <v/>
      </c>
      <c r="P80" s="38">
        <f>IF(OR(NOT(ISNUMBER($O80)),NOT(ISNUMBER($F80)),$F80&lt;=0),"",IFERROR($O80/$F80,""))</f>
        <v/>
      </c>
      <c r="Q80" s="44">
        <f>IF(OR(NOT(ISNUMBER($D80)),NOT(ISNUMBER($E80)),NOT(ISNUMBER($F80)),SUM($D80:$E80)&lt;=0),"",IFERROR($F80/SUM($D80:$E80),""))</f>
        <v/>
      </c>
      <c r="R80" s="23">
        <f>IF(COUNTA($A80:$H80)=0,"",IF(OR($A80="",$B80="",$C80="",$D80="",$E80="",$F80="",$G80="",$H80=""),"Check missing input",IF(OR(NOT(ISNUMBER($A80)),NOT(ISNUMBER($D80)),NOT(ISNUMBER($E80)),NOT(ISNUMBER($F80))),"Check invalid input",IF(OR($I80="",$J80="",$K80=""),"Check technician setup",IF(IFERROR(VLOOKUP($B80,Assumptions!$A$15:$E$114,5,FALSE),"")&lt;&gt;"Active","Check technician setup",IF($F80&lt;=0,"Check productive hours",IF($F80&gt;SUM($D80:$E80),"Check productive hours",IF($D80&gt;Assumptions!$B$4,"Check regular hours",IF(SUM($D80:$E80)&gt;Assumptions!$B$5,"Check total hours",IF($P80&gt;Assumptions!$B$6,"Review cost rate",IF($Q80&lt;Assumptions!$B$3,"Review utilization",IF($H80="Draft","Review draft entry","No calculation alert"))))))))))))</f>
        <v/>
      </c>
    </row>
    <row r="81">
      <c r="A81" s="40" t="n"/>
      <c r="B81" s="16" t="n"/>
      <c r="C81" s="16" t="n"/>
      <c r="D81" s="17" t="n"/>
      <c r="E81" s="17" t="n"/>
      <c r="F81" s="17" t="n"/>
      <c r="G81" s="16" t="n"/>
      <c r="H81" s="16" t="n"/>
      <c r="I81" s="37">
        <f>IF($B81="","",IFERROR(VLOOKUP($B81,Assumptions!$A$15:$E$114,2,FALSE),""))</f>
        <v/>
      </c>
      <c r="J81" s="41">
        <f>IF($B81="","",IFERROR(VLOOKUP($B81,Assumptions!$A$15:$E$114,4,FALSE),""))</f>
        <v/>
      </c>
      <c r="K81" s="42">
        <f>IF($B81="","",IFERROR(VLOOKUP($B81,Assumptions!$A$15:$E$114,3,FALSE),""))</f>
        <v/>
      </c>
      <c r="L81" s="37">
        <f>IF(OR(NOT(ISNUMBER($D81)),NOT(ISNUMBER($I81))),"",$D81*$I81)</f>
        <v/>
      </c>
      <c r="M81" s="37">
        <f>IF(OR(NOT(ISNUMBER($E81)),NOT(ISNUMBER($I81)),NOT(ISNUMBER($J81))),"",$E81*$I81*$J81)</f>
        <v/>
      </c>
      <c r="N81" s="37">
        <f>IF(OR(NOT(ISNUMBER($L81)),NOT(ISNUMBER($M81)),NOT(ISNUMBER($K81))),"",SUM($L81:$M81)*$K81)</f>
        <v/>
      </c>
      <c r="O81" s="37">
        <f>IF(OR(NOT(ISNUMBER($L81)),NOT(ISNUMBER($M81)),NOT(ISNUMBER($N81))),"",SUM($L81:$N81))</f>
        <v/>
      </c>
      <c r="P81" s="37">
        <f>IF(OR(NOT(ISNUMBER($O81)),NOT(ISNUMBER($F81)),$F81&lt;=0),"",IFERROR($O81/$F81,""))</f>
        <v/>
      </c>
      <c r="Q81" s="42">
        <f>IF(OR(NOT(ISNUMBER($D81)),NOT(ISNUMBER($E81)),NOT(ISNUMBER($F81)),SUM($D81:$E81)&lt;=0),"",IFERROR($F81/SUM($D81:$E81),""))</f>
        <v/>
      </c>
      <c r="R81" s="20">
        <f>IF(COUNTA($A81:$H81)=0,"",IF(OR($A81="",$B81="",$C81="",$D81="",$E81="",$F81="",$G81="",$H81=""),"Check missing input",IF(OR(NOT(ISNUMBER($A81)),NOT(ISNUMBER($D81)),NOT(ISNUMBER($E81)),NOT(ISNUMBER($F81))),"Check invalid input",IF(OR($I81="",$J81="",$K81=""),"Check technician setup",IF(IFERROR(VLOOKUP($B81,Assumptions!$A$15:$E$114,5,FALSE),"")&lt;&gt;"Active","Check technician setup",IF($F81&lt;=0,"Check productive hours",IF($F81&gt;SUM($D81:$E81),"Check productive hours",IF($D81&gt;Assumptions!$B$4,"Check regular hours",IF(SUM($D81:$E81)&gt;Assumptions!$B$5,"Check total hours",IF($P81&gt;Assumptions!$B$6,"Review cost rate",IF($Q81&lt;Assumptions!$B$3,"Review utilization",IF($H81="Draft","Review draft entry","No calculation alert"))))))))))))</f>
        <v/>
      </c>
    </row>
    <row r="82">
      <c r="A82" s="40" t="n"/>
      <c r="B82" s="16" t="n"/>
      <c r="C82" s="16" t="n"/>
      <c r="D82" s="17" t="n"/>
      <c r="E82" s="17" t="n"/>
      <c r="F82" s="17" t="n"/>
      <c r="G82" s="16" t="n"/>
      <c r="H82" s="16" t="n"/>
      <c r="I82" s="38">
        <f>IF($B82="","",IFERROR(VLOOKUP($B82,Assumptions!$A$15:$E$114,2,FALSE),""))</f>
        <v/>
      </c>
      <c r="J82" s="43">
        <f>IF($B82="","",IFERROR(VLOOKUP($B82,Assumptions!$A$15:$E$114,4,FALSE),""))</f>
        <v/>
      </c>
      <c r="K82" s="44">
        <f>IF($B82="","",IFERROR(VLOOKUP($B82,Assumptions!$A$15:$E$114,3,FALSE),""))</f>
        <v/>
      </c>
      <c r="L82" s="38">
        <f>IF(OR(NOT(ISNUMBER($D82)),NOT(ISNUMBER($I82))),"",$D82*$I82)</f>
        <v/>
      </c>
      <c r="M82" s="38">
        <f>IF(OR(NOT(ISNUMBER($E82)),NOT(ISNUMBER($I82)),NOT(ISNUMBER($J82))),"",$E82*$I82*$J82)</f>
        <v/>
      </c>
      <c r="N82" s="38">
        <f>IF(OR(NOT(ISNUMBER($L82)),NOT(ISNUMBER($M82)),NOT(ISNUMBER($K82))),"",SUM($L82:$M82)*$K82)</f>
        <v/>
      </c>
      <c r="O82" s="38">
        <f>IF(OR(NOT(ISNUMBER($L82)),NOT(ISNUMBER($M82)),NOT(ISNUMBER($N82))),"",SUM($L82:$N82))</f>
        <v/>
      </c>
      <c r="P82" s="38">
        <f>IF(OR(NOT(ISNUMBER($O82)),NOT(ISNUMBER($F82)),$F82&lt;=0),"",IFERROR($O82/$F82,""))</f>
        <v/>
      </c>
      <c r="Q82" s="44">
        <f>IF(OR(NOT(ISNUMBER($D82)),NOT(ISNUMBER($E82)),NOT(ISNUMBER($F82)),SUM($D82:$E82)&lt;=0),"",IFERROR($F82/SUM($D82:$E82),""))</f>
        <v/>
      </c>
      <c r="R82" s="23">
        <f>IF(COUNTA($A82:$H82)=0,"",IF(OR($A82="",$B82="",$C82="",$D82="",$E82="",$F82="",$G82="",$H82=""),"Check missing input",IF(OR(NOT(ISNUMBER($A82)),NOT(ISNUMBER($D82)),NOT(ISNUMBER($E82)),NOT(ISNUMBER($F82))),"Check invalid input",IF(OR($I82="",$J82="",$K82=""),"Check technician setup",IF(IFERROR(VLOOKUP($B82,Assumptions!$A$15:$E$114,5,FALSE),"")&lt;&gt;"Active","Check technician setup",IF($F82&lt;=0,"Check productive hours",IF($F82&gt;SUM($D82:$E82),"Check productive hours",IF($D82&gt;Assumptions!$B$4,"Check regular hours",IF(SUM($D82:$E82)&gt;Assumptions!$B$5,"Check total hours",IF($P82&gt;Assumptions!$B$6,"Review cost rate",IF($Q82&lt;Assumptions!$B$3,"Review utilization",IF($H82="Draft","Review draft entry","No calculation alert"))))))))))))</f>
        <v/>
      </c>
    </row>
    <row r="83">
      <c r="A83" s="40" t="n"/>
      <c r="B83" s="16" t="n"/>
      <c r="C83" s="16" t="n"/>
      <c r="D83" s="17" t="n"/>
      <c r="E83" s="17" t="n"/>
      <c r="F83" s="17" t="n"/>
      <c r="G83" s="16" t="n"/>
      <c r="H83" s="16" t="n"/>
      <c r="I83" s="37">
        <f>IF($B83="","",IFERROR(VLOOKUP($B83,Assumptions!$A$15:$E$114,2,FALSE),""))</f>
        <v/>
      </c>
      <c r="J83" s="41">
        <f>IF($B83="","",IFERROR(VLOOKUP($B83,Assumptions!$A$15:$E$114,4,FALSE),""))</f>
        <v/>
      </c>
      <c r="K83" s="42">
        <f>IF($B83="","",IFERROR(VLOOKUP($B83,Assumptions!$A$15:$E$114,3,FALSE),""))</f>
        <v/>
      </c>
      <c r="L83" s="37">
        <f>IF(OR(NOT(ISNUMBER($D83)),NOT(ISNUMBER($I83))),"",$D83*$I83)</f>
        <v/>
      </c>
      <c r="M83" s="37">
        <f>IF(OR(NOT(ISNUMBER($E83)),NOT(ISNUMBER($I83)),NOT(ISNUMBER($J83))),"",$E83*$I83*$J83)</f>
        <v/>
      </c>
      <c r="N83" s="37">
        <f>IF(OR(NOT(ISNUMBER($L83)),NOT(ISNUMBER($M83)),NOT(ISNUMBER($K83))),"",SUM($L83:$M83)*$K83)</f>
        <v/>
      </c>
      <c r="O83" s="37">
        <f>IF(OR(NOT(ISNUMBER($L83)),NOT(ISNUMBER($M83)),NOT(ISNUMBER($N83))),"",SUM($L83:$N83))</f>
        <v/>
      </c>
      <c r="P83" s="37">
        <f>IF(OR(NOT(ISNUMBER($O83)),NOT(ISNUMBER($F83)),$F83&lt;=0),"",IFERROR($O83/$F83,""))</f>
        <v/>
      </c>
      <c r="Q83" s="42">
        <f>IF(OR(NOT(ISNUMBER($D83)),NOT(ISNUMBER($E83)),NOT(ISNUMBER($F83)),SUM($D83:$E83)&lt;=0),"",IFERROR($F83/SUM($D83:$E83),""))</f>
        <v/>
      </c>
      <c r="R83" s="20">
        <f>IF(COUNTA($A83:$H83)=0,"",IF(OR($A83="",$B83="",$C83="",$D83="",$E83="",$F83="",$G83="",$H83=""),"Check missing input",IF(OR(NOT(ISNUMBER($A83)),NOT(ISNUMBER($D83)),NOT(ISNUMBER($E83)),NOT(ISNUMBER($F83))),"Check invalid input",IF(OR($I83="",$J83="",$K83=""),"Check technician setup",IF(IFERROR(VLOOKUP($B83,Assumptions!$A$15:$E$114,5,FALSE),"")&lt;&gt;"Active","Check technician setup",IF($F83&lt;=0,"Check productive hours",IF($F83&gt;SUM($D83:$E83),"Check productive hours",IF($D83&gt;Assumptions!$B$4,"Check regular hours",IF(SUM($D83:$E83)&gt;Assumptions!$B$5,"Check total hours",IF($P83&gt;Assumptions!$B$6,"Review cost rate",IF($Q83&lt;Assumptions!$B$3,"Review utilization",IF($H83="Draft","Review draft entry","No calculation alert"))))))))))))</f>
        <v/>
      </c>
    </row>
    <row r="84">
      <c r="A84" s="40" t="n"/>
      <c r="B84" s="16" t="n"/>
      <c r="C84" s="16" t="n"/>
      <c r="D84" s="17" t="n"/>
      <c r="E84" s="17" t="n"/>
      <c r="F84" s="17" t="n"/>
      <c r="G84" s="16" t="n"/>
      <c r="H84" s="16" t="n"/>
      <c r="I84" s="38">
        <f>IF($B84="","",IFERROR(VLOOKUP($B84,Assumptions!$A$15:$E$114,2,FALSE),""))</f>
        <v/>
      </c>
      <c r="J84" s="43">
        <f>IF($B84="","",IFERROR(VLOOKUP($B84,Assumptions!$A$15:$E$114,4,FALSE),""))</f>
        <v/>
      </c>
      <c r="K84" s="44">
        <f>IF($B84="","",IFERROR(VLOOKUP($B84,Assumptions!$A$15:$E$114,3,FALSE),""))</f>
        <v/>
      </c>
      <c r="L84" s="38">
        <f>IF(OR(NOT(ISNUMBER($D84)),NOT(ISNUMBER($I84))),"",$D84*$I84)</f>
        <v/>
      </c>
      <c r="M84" s="38">
        <f>IF(OR(NOT(ISNUMBER($E84)),NOT(ISNUMBER($I84)),NOT(ISNUMBER($J84))),"",$E84*$I84*$J84)</f>
        <v/>
      </c>
      <c r="N84" s="38">
        <f>IF(OR(NOT(ISNUMBER($L84)),NOT(ISNUMBER($M84)),NOT(ISNUMBER($K84))),"",SUM($L84:$M84)*$K84)</f>
        <v/>
      </c>
      <c r="O84" s="38">
        <f>IF(OR(NOT(ISNUMBER($L84)),NOT(ISNUMBER($M84)),NOT(ISNUMBER($N84))),"",SUM($L84:$N84))</f>
        <v/>
      </c>
      <c r="P84" s="38">
        <f>IF(OR(NOT(ISNUMBER($O84)),NOT(ISNUMBER($F84)),$F84&lt;=0),"",IFERROR($O84/$F84,""))</f>
        <v/>
      </c>
      <c r="Q84" s="44">
        <f>IF(OR(NOT(ISNUMBER($D84)),NOT(ISNUMBER($E84)),NOT(ISNUMBER($F84)),SUM($D84:$E84)&lt;=0),"",IFERROR($F84/SUM($D84:$E84),""))</f>
        <v/>
      </c>
      <c r="R84" s="23">
        <f>IF(COUNTA($A84:$H84)=0,"",IF(OR($A84="",$B84="",$C84="",$D84="",$E84="",$F84="",$G84="",$H84=""),"Check missing input",IF(OR(NOT(ISNUMBER($A84)),NOT(ISNUMBER($D84)),NOT(ISNUMBER($E84)),NOT(ISNUMBER($F84))),"Check invalid input",IF(OR($I84="",$J84="",$K84=""),"Check technician setup",IF(IFERROR(VLOOKUP($B84,Assumptions!$A$15:$E$114,5,FALSE),"")&lt;&gt;"Active","Check technician setup",IF($F84&lt;=0,"Check productive hours",IF($F84&gt;SUM($D84:$E84),"Check productive hours",IF($D84&gt;Assumptions!$B$4,"Check regular hours",IF(SUM($D84:$E84)&gt;Assumptions!$B$5,"Check total hours",IF($P84&gt;Assumptions!$B$6,"Review cost rate",IF($Q84&lt;Assumptions!$B$3,"Review utilization",IF($H84="Draft","Review draft entry","No calculation alert"))))))))))))</f>
        <v/>
      </c>
    </row>
    <row r="85">
      <c r="A85" s="40" t="n"/>
      <c r="B85" s="16" t="n"/>
      <c r="C85" s="16" t="n"/>
      <c r="D85" s="17" t="n"/>
      <c r="E85" s="17" t="n"/>
      <c r="F85" s="17" t="n"/>
      <c r="G85" s="16" t="n"/>
      <c r="H85" s="16" t="n"/>
      <c r="I85" s="37">
        <f>IF($B85="","",IFERROR(VLOOKUP($B85,Assumptions!$A$15:$E$114,2,FALSE),""))</f>
        <v/>
      </c>
      <c r="J85" s="41">
        <f>IF($B85="","",IFERROR(VLOOKUP($B85,Assumptions!$A$15:$E$114,4,FALSE),""))</f>
        <v/>
      </c>
      <c r="K85" s="42">
        <f>IF($B85="","",IFERROR(VLOOKUP($B85,Assumptions!$A$15:$E$114,3,FALSE),""))</f>
        <v/>
      </c>
      <c r="L85" s="37">
        <f>IF(OR(NOT(ISNUMBER($D85)),NOT(ISNUMBER($I85))),"",$D85*$I85)</f>
        <v/>
      </c>
      <c r="M85" s="37">
        <f>IF(OR(NOT(ISNUMBER($E85)),NOT(ISNUMBER($I85)),NOT(ISNUMBER($J85))),"",$E85*$I85*$J85)</f>
        <v/>
      </c>
      <c r="N85" s="37">
        <f>IF(OR(NOT(ISNUMBER($L85)),NOT(ISNUMBER($M85)),NOT(ISNUMBER($K85))),"",SUM($L85:$M85)*$K85)</f>
        <v/>
      </c>
      <c r="O85" s="37">
        <f>IF(OR(NOT(ISNUMBER($L85)),NOT(ISNUMBER($M85)),NOT(ISNUMBER($N85))),"",SUM($L85:$N85))</f>
        <v/>
      </c>
      <c r="P85" s="37">
        <f>IF(OR(NOT(ISNUMBER($O85)),NOT(ISNUMBER($F85)),$F85&lt;=0),"",IFERROR($O85/$F85,""))</f>
        <v/>
      </c>
      <c r="Q85" s="42">
        <f>IF(OR(NOT(ISNUMBER($D85)),NOT(ISNUMBER($E85)),NOT(ISNUMBER($F85)),SUM($D85:$E85)&lt;=0),"",IFERROR($F85/SUM($D85:$E85),""))</f>
        <v/>
      </c>
      <c r="R85" s="20">
        <f>IF(COUNTA($A85:$H85)=0,"",IF(OR($A85="",$B85="",$C85="",$D85="",$E85="",$F85="",$G85="",$H85=""),"Check missing input",IF(OR(NOT(ISNUMBER($A85)),NOT(ISNUMBER($D85)),NOT(ISNUMBER($E85)),NOT(ISNUMBER($F85))),"Check invalid input",IF(OR($I85="",$J85="",$K85=""),"Check technician setup",IF(IFERROR(VLOOKUP($B85,Assumptions!$A$15:$E$114,5,FALSE),"")&lt;&gt;"Active","Check technician setup",IF($F85&lt;=0,"Check productive hours",IF($F85&gt;SUM($D85:$E85),"Check productive hours",IF($D85&gt;Assumptions!$B$4,"Check regular hours",IF(SUM($D85:$E85)&gt;Assumptions!$B$5,"Check total hours",IF($P85&gt;Assumptions!$B$6,"Review cost rate",IF($Q85&lt;Assumptions!$B$3,"Review utilization",IF($H85="Draft","Review draft entry","No calculation alert"))))))))))))</f>
        <v/>
      </c>
    </row>
    <row r="86">
      <c r="A86" s="40" t="n"/>
      <c r="B86" s="16" t="n"/>
      <c r="C86" s="16" t="n"/>
      <c r="D86" s="17" t="n"/>
      <c r="E86" s="17" t="n"/>
      <c r="F86" s="17" t="n"/>
      <c r="G86" s="16" t="n"/>
      <c r="H86" s="16" t="n"/>
      <c r="I86" s="38">
        <f>IF($B86="","",IFERROR(VLOOKUP($B86,Assumptions!$A$15:$E$114,2,FALSE),""))</f>
        <v/>
      </c>
      <c r="J86" s="43">
        <f>IF($B86="","",IFERROR(VLOOKUP($B86,Assumptions!$A$15:$E$114,4,FALSE),""))</f>
        <v/>
      </c>
      <c r="K86" s="44">
        <f>IF($B86="","",IFERROR(VLOOKUP($B86,Assumptions!$A$15:$E$114,3,FALSE),""))</f>
        <v/>
      </c>
      <c r="L86" s="38">
        <f>IF(OR(NOT(ISNUMBER($D86)),NOT(ISNUMBER($I86))),"",$D86*$I86)</f>
        <v/>
      </c>
      <c r="M86" s="38">
        <f>IF(OR(NOT(ISNUMBER($E86)),NOT(ISNUMBER($I86)),NOT(ISNUMBER($J86))),"",$E86*$I86*$J86)</f>
        <v/>
      </c>
      <c r="N86" s="38">
        <f>IF(OR(NOT(ISNUMBER($L86)),NOT(ISNUMBER($M86)),NOT(ISNUMBER($K86))),"",SUM($L86:$M86)*$K86)</f>
        <v/>
      </c>
      <c r="O86" s="38">
        <f>IF(OR(NOT(ISNUMBER($L86)),NOT(ISNUMBER($M86)),NOT(ISNUMBER($N86))),"",SUM($L86:$N86))</f>
        <v/>
      </c>
      <c r="P86" s="38">
        <f>IF(OR(NOT(ISNUMBER($O86)),NOT(ISNUMBER($F86)),$F86&lt;=0),"",IFERROR($O86/$F86,""))</f>
        <v/>
      </c>
      <c r="Q86" s="44">
        <f>IF(OR(NOT(ISNUMBER($D86)),NOT(ISNUMBER($E86)),NOT(ISNUMBER($F86)),SUM($D86:$E86)&lt;=0),"",IFERROR($F86/SUM($D86:$E86),""))</f>
        <v/>
      </c>
      <c r="R86" s="23">
        <f>IF(COUNTA($A86:$H86)=0,"",IF(OR($A86="",$B86="",$C86="",$D86="",$E86="",$F86="",$G86="",$H86=""),"Check missing input",IF(OR(NOT(ISNUMBER($A86)),NOT(ISNUMBER($D86)),NOT(ISNUMBER($E86)),NOT(ISNUMBER($F86))),"Check invalid input",IF(OR($I86="",$J86="",$K86=""),"Check technician setup",IF(IFERROR(VLOOKUP($B86,Assumptions!$A$15:$E$114,5,FALSE),"")&lt;&gt;"Active","Check technician setup",IF($F86&lt;=0,"Check productive hours",IF($F86&gt;SUM($D86:$E86),"Check productive hours",IF($D86&gt;Assumptions!$B$4,"Check regular hours",IF(SUM($D86:$E86)&gt;Assumptions!$B$5,"Check total hours",IF($P86&gt;Assumptions!$B$6,"Review cost rate",IF($Q86&lt;Assumptions!$B$3,"Review utilization",IF($H86="Draft","Review draft entry","No calculation alert"))))))))))))</f>
        <v/>
      </c>
    </row>
    <row r="87">
      <c r="A87" s="40" t="n"/>
      <c r="B87" s="16" t="n"/>
      <c r="C87" s="16" t="n"/>
      <c r="D87" s="17" t="n"/>
      <c r="E87" s="17" t="n"/>
      <c r="F87" s="17" t="n"/>
      <c r="G87" s="16" t="n"/>
      <c r="H87" s="16" t="n"/>
      <c r="I87" s="37">
        <f>IF($B87="","",IFERROR(VLOOKUP($B87,Assumptions!$A$15:$E$114,2,FALSE),""))</f>
        <v/>
      </c>
      <c r="J87" s="41">
        <f>IF($B87="","",IFERROR(VLOOKUP($B87,Assumptions!$A$15:$E$114,4,FALSE),""))</f>
        <v/>
      </c>
      <c r="K87" s="42">
        <f>IF($B87="","",IFERROR(VLOOKUP($B87,Assumptions!$A$15:$E$114,3,FALSE),""))</f>
        <v/>
      </c>
      <c r="L87" s="37">
        <f>IF(OR(NOT(ISNUMBER($D87)),NOT(ISNUMBER($I87))),"",$D87*$I87)</f>
        <v/>
      </c>
      <c r="M87" s="37">
        <f>IF(OR(NOT(ISNUMBER($E87)),NOT(ISNUMBER($I87)),NOT(ISNUMBER($J87))),"",$E87*$I87*$J87)</f>
        <v/>
      </c>
      <c r="N87" s="37">
        <f>IF(OR(NOT(ISNUMBER($L87)),NOT(ISNUMBER($M87)),NOT(ISNUMBER($K87))),"",SUM($L87:$M87)*$K87)</f>
        <v/>
      </c>
      <c r="O87" s="37">
        <f>IF(OR(NOT(ISNUMBER($L87)),NOT(ISNUMBER($M87)),NOT(ISNUMBER($N87))),"",SUM($L87:$N87))</f>
        <v/>
      </c>
      <c r="P87" s="37">
        <f>IF(OR(NOT(ISNUMBER($O87)),NOT(ISNUMBER($F87)),$F87&lt;=0),"",IFERROR($O87/$F87,""))</f>
        <v/>
      </c>
      <c r="Q87" s="42">
        <f>IF(OR(NOT(ISNUMBER($D87)),NOT(ISNUMBER($E87)),NOT(ISNUMBER($F87)),SUM($D87:$E87)&lt;=0),"",IFERROR($F87/SUM($D87:$E87),""))</f>
        <v/>
      </c>
      <c r="R87" s="20">
        <f>IF(COUNTA($A87:$H87)=0,"",IF(OR($A87="",$B87="",$C87="",$D87="",$E87="",$F87="",$G87="",$H87=""),"Check missing input",IF(OR(NOT(ISNUMBER($A87)),NOT(ISNUMBER($D87)),NOT(ISNUMBER($E87)),NOT(ISNUMBER($F87))),"Check invalid input",IF(OR($I87="",$J87="",$K87=""),"Check technician setup",IF(IFERROR(VLOOKUP($B87,Assumptions!$A$15:$E$114,5,FALSE),"")&lt;&gt;"Active","Check technician setup",IF($F87&lt;=0,"Check productive hours",IF($F87&gt;SUM($D87:$E87),"Check productive hours",IF($D87&gt;Assumptions!$B$4,"Check regular hours",IF(SUM($D87:$E87)&gt;Assumptions!$B$5,"Check total hours",IF($P87&gt;Assumptions!$B$6,"Review cost rate",IF($Q87&lt;Assumptions!$B$3,"Review utilization",IF($H87="Draft","Review draft entry","No calculation alert"))))))))))))</f>
        <v/>
      </c>
    </row>
    <row r="88">
      <c r="A88" s="40" t="n"/>
      <c r="B88" s="16" t="n"/>
      <c r="C88" s="16" t="n"/>
      <c r="D88" s="17" t="n"/>
      <c r="E88" s="17" t="n"/>
      <c r="F88" s="17" t="n"/>
      <c r="G88" s="16" t="n"/>
      <c r="H88" s="16" t="n"/>
      <c r="I88" s="38">
        <f>IF($B88="","",IFERROR(VLOOKUP($B88,Assumptions!$A$15:$E$114,2,FALSE),""))</f>
        <v/>
      </c>
      <c r="J88" s="43">
        <f>IF($B88="","",IFERROR(VLOOKUP($B88,Assumptions!$A$15:$E$114,4,FALSE),""))</f>
        <v/>
      </c>
      <c r="K88" s="44">
        <f>IF($B88="","",IFERROR(VLOOKUP($B88,Assumptions!$A$15:$E$114,3,FALSE),""))</f>
        <v/>
      </c>
      <c r="L88" s="38">
        <f>IF(OR(NOT(ISNUMBER($D88)),NOT(ISNUMBER($I88))),"",$D88*$I88)</f>
        <v/>
      </c>
      <c r="M88" s="38">
        <f>IF(OR(NOT(ISNUMBER($E88)),NOT(ISNUMBER($I88)),NOT(ISNUMBER($J88))),"",$E88*$I88*$J88)</f>
        <v/>
      </c>
      <c r="N88" s="38">
        <f>IF(OR(NOT(ISNUMBER($L88)),NOT(ISNUMBER($M88)),NOT(ISNUMBER($K88))),"",SUM($L88:$M88)*$K88)</f>
        <v/>
      </c>
      <c r="O88" s="38">
        <f>IF(OR(NOT(ISNUMBER($L88)),NOT(ISNUMBER($M88)),NOT(ISNUMBER($N88))),"",SUM($L88:$N88))</f>
        <v/>
      </c>
      <c r="P88" s="38">
        <f>IF(OR(NOT(ISNUMBER($O88)),NOT(ISNUMBER($F88)),$F88&lt;=0),"",IFERROR($O88/$F88,""))</f>
        <v/>
      </c>
      <c r="Q88" s="44">
        <f>IF(OR(NOT(ISNUMBER($D88)),NOT(ISNUMBER($E88)),NOT(ISNUMBER($F88)),SUM($D88:$E88)&lt;=0),"",IFERROR($F88/SUM($D88:$E88),""))</f>
        <v/>
      </c>
      <c r="R88" s="23">
        <f>IF(COUNTA($A88:$H88)=0,"",IF(OR($A88="",$B88="",$C88="",$D88="",$E88="",$F88="",$G88="",$H88=""),"Check missing input",IF(OR(NOT(ISNUMBER($A88)),NOT(ISNUMBER($D88)),NOT(ISNUMBER($E88)),NOT(ISNUMBER($F88))),"Check invalid input",IF(OR($I88="",$J88="",$K88=""),"Check technician setup",IF(IFERROR(VLOOKUP($B88,Assumptions!$A$15:$E$114,5,FALSE),"")&lt;&gt;"Active","Check technician setup",IF($F88&lt;=0,"Check productive hours",IF($F88&gt;SUM($D88:$E88),"Check productive hours",IF($D88&gt;Assumptions!$B$4,"Check regular hours",IF(SUM($D88:$E88)&gt;Assumptions!$B$5,"Check total hours",IF($P88&gt;Assumptions!$B$6,"Review cost rate",IF($Q88&lt;Assumptions!$B$3,"Review utilization",IF($H88="Draft","Review draft entry","No calculation alert"))))))))))))</f>
        <v/>
      </c>
    </row>
    <row r="89">
      <c r="A89" s="40" t="n"/>
      <c r="B89" s="16" t="n"/>
      <c r="C89" s="16" t="n"/>
      <c r="D89" s="17" t="n"/>
      <c r="E89" s="17" t="n"/>
      <c r="F89" s="17" t="n"/>
      <c r="G89" s="16" t="n"/>
      <c r="H89" s="16" t="n"/>
      <c r="I89" s="37">
        <f>IF($B89="","",IFERROR(VLOOKUP($B89,Assumptions!$A$15:$E$114,2,FALSE),""))</f>
        <v/>
      </c>
      <c r="J89" s="41">
        <f>IF($B89="","",IFERROR(VLOOKUP($B89,Assumptions!$A$15:$E$114,4,FALSE),""))</f>
        <v/>
      </c>
      <c r="K89" s="42">
        <f>IF($B89="","",IFERROR(VLOOKUP($B89,Assumptions!$A$15:$E$114,3,FALSE),""))</f>
        <v/>
      </c>
      <c r="L89" s="37">
        <f>IF(OR(NOT(ISNUMBER($D89)),NOT(ISNUMBER($I89))),"",$D89*$I89)</f>
        <v/>
      </c>
      <c r="M89" s="37">
        <f>IF(OR(NOT(ISNUMBER($E89)),NOT(ISNUMBER($I89)),NOT(ISNUMBER($J89))),"",$E89*$I89*$J89)</f>
        <v/>
      </c>
      <c r="N89" s="37">
        <f>IF(OR(NOT(ISNUMBER($L89)),NOT(ISNUMBER($M89)),NOT(ISNUMBER($K89))),"",SUM($L89:$M89)*$K89)</f>
        <v/>
      </c>
      <c r="O89" s="37">
        <f>IF(OR(NOT(ISNUMBER($L89)),NOT(ISNUMBER($M89)),NOT(ISNUMBER($N89))),"",SUM($L89:$N89))</f>
        <v/>
      </c>
      <c r="P89" s="37">
        <f>IF(OR(NOT(ISNUMBER($O89)),NOT(ISNUMBER($F89)),$F89&lt;=0),"",IFERROR($O89/$F89,""))</f>
        <v/>
      </c>
      <c r="Q89" s="42">
        <f>IF(OR(NOT(ISNUMBER($D89)),NOT(ISNUMBER($E89)),NOT(ISNUMBER($F89)),SUM($D89:$E89)&lt;=0),"",IFERROR($F89/SUM($D89:$E89),""))</f>
        <v/>
      </c>
      <c r="R89" s="20">
        <f>IF(COUNTA($A89:$H89)=0,"",IF(OR($A89="",$B89="",$C89="",$D89="",$E89="",$F89="",$G89="",$H89=""),"Check missing input",IF(OR(NOT(ISNUMBER($A89)),NOT(ISNUMBER($D89)),NOT(ISNUMBER($E89)),NOT(ISNUMBER($F89))),"Check invalid input",IF(OR($I89="",$J89="",$K89=""),"Check technician setup",IF(IFERROR(VLOOKUP($B89,Assumptions!$A$15:$E$114,5,FALSE),"")&lt;&gt;"Active","Check technician setup",IF($F89&lt;=0,"Check productive hours",IF($F89&gt;SUM($D89:$E89),"Check productive hours",IF($D89&gt;Assumptions!$B$4,"Check regular hours",IF(SUM($D89:$E89)&gt;Assumptions!$B$5,"Check total hours",IF($P89&gt;Assumptions!$B$6,"Review cost rate",IF($Q89&lt;Assumptions!$B$3,"Review utilization",IF($H89="Draft","Review draft entry","No calculation alert"))))))))))))</f>
        <v/>
      </c>
    </row>
    <row r="90">
      <c r="A90" s="40" t="n"/>
      <c r="B90" s="16" t="n"/>
      <c r="C90" s="16" t="n"/>
      <c r="D90" s="17" t="n"/>
      <c r="E90" s="17" t="n"/>
      <c r="F90" s="17" t="n"/>
      <c r="G90" s="16" t="n"/>
      <c r="H90" s="16" t="n"/>
      <c r="I90" s="38">
        <f>IF($B90="","",IFERROR(VLOOKUP($B90,Assumptions!$A$15:$E$114,2,FALSE),""))</f>
        <v/>
      </c>
      <c r="J90" s="43">
        <f>IF($B90="","",IFERROR(VLOOKUP($B90,Assumptions!$A$15:$E$114,4,FALSE),""))</f>
        <v/>
      </c>
      <c r="K90" s="44">
        <f>IF($B90="","",IFERROR(VLOOKUP($B90,Assumptions!$A$15:$E$114,3,FALSE),""))</f>
        <v/>
      </c>
      <c r="L90" s="38">
        <f>IF(OR(NOT(ISNUMBER($D90)),NOT(ISNUMBER($I90))),"",$D90*$I90)</f>
        <v/>
      </c>
      <c r="M90" s="38">
        <f>IF(OR(NOT(ISNUMBER($E90)),NOT(ISNUMBER($I90)),NOT(ISNUMBER($J90))),"",$E90*$I90*$J90)</f>
        <v/>
      </c>
      <c r="N90" s="38">
        <f>IF(OR(NOT(ISNUMBER($L90)),NOT(ISNUMBER($M90)),NOT(ISNUMBER($K90))),"",SUM($L90:$M90)*$K90)</f>
        <v/>
      </c>
      <c r="O90" s="38">
        <f>IF(OR(NOT(ISNUMBER($L90)),NOT(ISNUMBER($M90)),NOT(ISNUMBER($N90))),"",SUM($L90:$N90))</f>
        <v/>
      </c>
      <c r="P90" s="38">
        <f>IF(OR(NOT(ISNUMBER($O90)),NOT(ISNUMBER($F90)),$F90&lt;=0),"",IFERROR($O90/$F90,""))</f>
        <v/>
      </c>
      <c r="Q90" s="44">
        <f>IF(OR(NOT(ISNUMBER($D90)),NOT(ISNUMBER($E90)),NOT(ISNUMBER($F90)),SUM($D90:$E90)&lt;=0),"",IFERROR($F90/SUM($D90:$E90),""))</f>
        <v/>
      </c>
      <c r="R90" s="23">
        <f>IF(COUNTA($A90:$H90)=0,"",IF(OR($A90="",$B90="",$C90="",$D90="",$E90="",$F90="",$G90="",$H90=""),"Check missing input",IF(OR(NOT(ISNUMBER($A90)),NOT(ISNUMBER($D90)),NOT(ISNUMBER($E90)),NOT(ISNUMBER($F90))),"Check invalid input",IF(OR($I90="",$J90="",$K90=""),"Check technician setup",IF(IFERROR(VLOOKUP($B90,Assumptions!$A$15:$E$114,5,FALSE),"")&lt;&gt;"Active","Check technician setup",IF($F90&lt;=0,"Check productive hours",IF($F90&gt;SUM($D90:$E90),"Check productive hours",IF($D90&gt;Assumptions!$B$4,"Check regular hours",IF(SUM($D90:$E90)&gt;Assumptions!$B$5,"Check total hours",IF($P90&gt;Assumptions!$B$6,"Review cost rate",IF($Q90&lt;Assumptions!$B$3,"Review utilization",IF($H90="Draft","Review draft entry","No calculation alert"))))))))))))</f>
        <v/>
      </c>
    </row>
    <row r="91">
      <c r="A91" s="40" t="n"/>
      <c r="B91" s="16" t="n"/>
      <c r="C91" s="16" t="n"/>
      <c r="D91" s="17" t="n"/>
      <c r="E91" s="17" t="n"/>
      <c r="F91" s="17" t="n"/>
      <c r="G91" s="16" t="n"/>
      <c r="H91" s="16" t="n"/>
      <c r="I91" s="37">
        <f>IF($B91="","",IFERROR(VLOOKUP($B91,Assumptions!$A$15:$E$114,2,FALSE),""))</f>
        <v/>
      </c>
      <c r="J91" s="41">
        <f>IF($B91="","",IFERROR(VLOOKUP($B91,Assumptions!$A$15:$E$114,4,FALSE),""))</f>
        <v/>
      </c>
      <c r="K91" s="42">
        <f>IF($B91="","",IFERROR(VLOOKUP($B91,Assumptions!$A$15:$E$114,3,FALSE),""))</f>
        <v/>
      </c>
      <c r="L91" s="37">
        <f>IF(OR(NOT(ISNUMBER($D91)),NOT(ISNUMBER($I91))),"",$D91*$I91)</f>
        <v/>
      </c>
      <c r="M91" s="37">
        <f>IF(OR(NOT(ISNUMBER($E91)),NOT(ISNUMBER($I91)),NOT(ISNUMBER($J91))),"",$E91*$I91*$J91)</f>
        <v/>
      </c>
      <c r="N91" s="37">
        <f>IF(OR(NOT(ISNUMBER($L91)),NOT(ISNUMBER($M91)),NOT(ISNUMBER($K91))),"",SUM($L91:$M91)*$K91)</f>
        <v/>
      </c>
      <c r="O91" s="37">
        <f>IF(OR(NOT(ISNUMBER($L91)),NOT(ISNUMBER($M91)),NOT(ISNUMBER($N91))),"",SUM($L91:$N91))</f>
        <v/>
      </c>
      <c r="P91" s="37">
        <f>IF(OR(NOT(ISNUMBER($O91)),NOT(ISNUMBER($F91)),$F91&lt;=0),"",IFERROR($O91/$F91,""))</f>
        <v/>
      </c>
      <c r="Q91" s="42">
        <f>IF(OR(NOT(ISNUMBER($D91)),NOT(ISNUMBER($E91)),NOT(ISNUMBER($F91)),SUM($D91:$E91)&lt;=0),"",IFERROR($F91/SUM($D91:$E91),""))</f>
        <v/>
      </c>
      <c r="R91" s="20">
        <f>IF(COUNTA($A91:$H91)=0,"",IF(OR($A91="",$B91="",$C91="",$D91="",$E91="",$F91="",$G91="",$H91=""),"Check missing input",IF(OR(NOT(ISNUMBER($A91)),NOT(ISNUMBER($D91)),NOT(ISNUMBER($E91)),NOT(ISNUMBER($F91))),"Check invalid input",IF(OR($I91="",$J91="",$K91=""),"Check technician setup",IF(IFERROR(VLOOKUP($B91,Assumptions!$A$15:$E$114,5,FALSE),"")&lt;&gt;"Active","Check technician setup",IF($F91&lt;=0,"Check productive hours",IF($F91&gt;SUM($D91:$E91),"Check productive hours",IF($D91&gt;Assumptions!$B$4,"Check regular hours",IF(SUM($D91:$E91)&gt;Assumptions!$B$5,"Check total hours",IF($P91&gt;Assumptions!$B$6,"Review cost rate",IF($Q91&lt;Assumptions!$B$3,"Review utilization",IF($H91="Draft","Review draft entry","No calculation alert"))))))))))))</f>
        <v/>
      </c>
    </row>
    <row r="92">
      <c r="A92" s="40" t="n"/>
      <c r="B92" s="16" t="n"/>
      <c r="C92" s="16" t="n"/>
      <c r="D92" s="17" t="n"/>
      <c r="E92" s="17" t="n"/>
      <c r="F92" s="17" t="n"/>
      <c r="G92" s="16" t="n"/>
      <c r="H92" s="16" t="n"/>
      <c r="I92" s="38">
        <f>IF($B92="","",IFERROR(VLOOKUP($B92,Assumptions!$A$15:$E$114,2,FALSE),""))</f>
        <v/>
      </c>
      <c r="J92" s="43">
        <f>IF($B92="","",IFERROR(VLOOKUP($B92,Assumptions!$A$15:$E$114,4,FALSE),""))</f>
        <v/>
      </c>
      <c r="K92" s="44">
        <f>IF($B92="","",IFERROR(VLOOKUP($B92,Assumptions!$A$15:$E$114,3,FALSE),""))</f>
        <v/>
      </c>
      <c r="L92" s="38">
        <f>IF(OR(NOT(ISNUMBER($D92)),NOT(ISNUMBER($I92))),"",$D92*$I92)</f>
        <v/>
      </c>
      <c r="M92" s="38">
        <f>IF(OR(NOT(ISNUMBER($E92)),NOT(ISNUMBER($I92)),NOT(ISNUMBER($J92))),"",$E92*$I92*$J92)</f>
        <v/>
      </c>
      <c r="N92" s="38">
        <f>IF(OR(NOT(ISNUMBER($L92)),NOT(ISNUMBER($M92)),NOT(ISNUMBER($K92))),"",SUM($L92:$M92)*$K92)</f>
        <v/>
      </c>
      <c r="O92" s="38">
        <f>IF(OR(NOT(ISNUMBER($L92)),NOT(ISNUMBER($M92)),NOT(ISNUMBER($N92))),"",SUM($L92:$N92))</f>
        <v/>
      </c>
      <c r="P92" s="38">
        <f>IF(OR(NOT(ISNUMBER($O92)),NOT(ISNUMBER($F92)),$F92&lt;=0),"",IFERROR($O92/$F92,""))</f>
        <v/>
      </c>
      <c r="Q92" s="44">
        <f>IF(OR(NOT(ISNUMBER($D92)),NOT(ISNUMBER($E92)),NOT(ISNUMBER($F92)),SUM($D92:$E92)&lt;=0),"",IFERROR($F92/SUM($D92:$E92),""))</f>
        <v/>
      </c>
      <c r="R92" s="23">
        <f>IF(COUNTA($A92:$H92)=0,"",IF(OR($A92="",$B92="",$C92="",$D92="",$E92="",$F92="",$G92="",$H92=""),"Check missing input",IF(OR(NOT(ISNUMBER($A92)),NOT(ISNUMBER($D92)),NOT(ISNUMBER($E92)),NOT(ISNUMBER($F92))),"Check invalid input",IF(OR($I92="",$J92="",$K92=""),"Check technician setup",IF(IFERROR(VLOOKUP($B92,Assumptions!$A$15:$E$114,5,FALSE),"")&lt;&gt;"Active","Check technician setup",IF($F92&lt;=0,"Check productive hours",IF($F92&gt;SUM($D92:$E92),"Check productive hours",IF($D92&gt;Assumptions!$B$4,"Check regular hours",IF(SUM($D92:$E92)&gt;Assumptions!$B$5,"Check total hours",IF($P92&gt;Assumptions!$B$6,"Review cost rate",IF($Q92&lt;Assumptions!$B$3,"Review utilization",IF($H92="Draft","Review draft entry","No calculation alert"))))))))))))</f>
        <v/>
      </c>
    </row>
    <row r="93">
      <c r="A93" s="40" t="n"/>
      <c r="B93" s="16" t="n"/>
      <c r="C93" s="16" t="n"/>
      <c r="D93" s="17" t="n"/>
      <c r="E93" s="17" t="n"/>
      <c r="F93" s="17" t="n"/>
      <c r="G93" s="16" t="n"/>
      <c r="H93" s="16" t="n"/>
      <c r="I93" s="37">
        <f>IF($B93="","",IFERROR(VLOOKUP($B93,Assumptions!$A$15:$E$114,2,FALSE),""))</f>
        <v/>
      </c>
      <c r="J93" s="41">
        <f>IF($B93="","",IFERROR(VLOOKUP($B93,Assumptions!$A$15:$E$114,4,FALSE),""))</f>
        <v/>
      </c>
      <c r="K93" s="42">
        <f>IF($B93="","",IFERROR(VLOOKUP($B93,Assumptions!$A$15:$E$114,3,FALSE),""))</f>
        <v/>
      </c>
      <c r="L93" s="37">
        <f>IF(OR(NOT(ISNUMBER($D93)),NOT(ISNUMBER($I93))),"",$D93*$I93)</f>
        <v/>
      </c>
      <c r="M93" s="37">
        <f>IF(OR(NOT(ISNUMBER($E93)),NOT(ISNUMBER($I93)),NOT(ISNUMBER($J93))),"",$E93*$I93*$J93)</f>
        <v/>
      </c>
      <c r="N93" s="37">
        <f>IF(OR(NOT(ISNUMBER($L93)),NOT(ISNUMBER($M93)),NOT(ISNUMBER($K93))),"",SUM($L93:$M93)*$K93)</f>
        <v/>
      </c>
      <c r="O93" s="37">
        <f>IF(OR(NOT(ISNUMBER($L93)),NOT(ISNUMBER($M93)),NOT(ISNUMBER($N93))),"",SUM($L93:$N93))</f>
        <v/>
      </c>
      <c r="P93" s="37">
        <f>IF(OR(NOT(ISNUMBER($O93)),NOT(ISNUMBER($F93)),$F93&lt;=0),"",IFERROR($O93/$F93,""))</f>
        <v/>
      </c>
      <c r="Q93" s="42">
        <f>IF(OR(NOT(ISNUMBER($D93)),NOT(ISNUMBER($E93)),NOT(ISNUMBER($F93)),SUM($D93:$E93)&lt;=0),"",IFERROR($F93/SUM($D93:$E93),""))</f>
        <v/>
      </c>
      <c r="R93" s="20">
        <f>IF(COUNTA($A93:$H93)=0,"",IF(OR($A93="",$B93="",$C93="",$D93="",$E93="",$F93="",$G93="",$H93=""),"Check missing input",IF(OR(NOT(ISNUMBER($A93)),NOT(ISNUMBER($D93)),NOT(ISNUMBER($E93)),NOT(ISNUMBER($F93))),"Check invalid input",IF(OR($I93="",$J93="",$K93=""),"Check technician setup",IF(IFERROR(VLOOKUP($B93,Assumptions!$A$15:$E$114,5,FALSE),"")&lt;&gt;"Active","Check technician setup",IF($F93&lt;=0,"Check productive hours",IF($F93&gt;SUM($D93:$E93),"Check productive hours",IF($D93&gt;Assumptions!$B$4,"Check regular hours",IF(SUM($D93:$E93)&gt;Assumptions!$B$5,"Check total hours",IF($P93&gt;Assumptions!$B$6,"Review cost rate",IF($Q93&lt;Assumptions!$B$3,"Review utilization",IF($H93="Draft","Review draft entry","No calculation alert"))))))))))))</f>
        <v/>
      </c>
    </row>
    <row r="94">
      <c r="A94" s="40" t="n"/>
      <c r="B94" s="16" t="n"/>
      <c r="C94" s="16" t="n"/>
      <c r="D94" s="17" t="n"/>
      <c r="E94" s="17" t="n"/>
      <c r="F94" s="17" t="n"/>
      <c r="G94" s="16" t="n"/>
      <c r="H94" s="16" t="n"/>
      <c r="I94" s="38">
        <f>IF($B94="","",IFERROR(VLOOKUP($B94,Assumptions!$A$15:$E$114,2,FALSE),""))</f>
        <v/>
      </c>
      <c r="J94" s="43">
        <f>IF($B94="","",IFERROR(VLOOKUP($B94,Assumptions!$A$15:$E$114,4,FALSE),""))</f>
        <v/>
      </c>
      <c r="K94" s="44">
        <f>IF($B94="","",IFERROR(VLOOKUP($B94,Assumptions!$A$15:$E$114,3,FALSE),""))</f>
        <v/>
      </c>
      <c r="L94" s="38">
        <f>IF(OR(NOT(ISNUMBER($D94)),NOT(ISNUMBER($I94))),"",$D94*$I94)</f>
        <v/>
      </c>
      <c r="M94" s="38">
        <f>IF(OR(NOT(ISNUMBER($E94)),NOT(ISNUMBER($I94)),NOT(ISNUMBER($J94))),"",$E94*$I94*$J94)</f>
        <v/>
      </c>
      <c r="N94" s="38">
        <f>IF(OR(NOT(ISNUMBER($L94)),NOT(ISNUMBER($M94)),NOT(ISNUMBER($K94))),"",SUM($L94:$M94)*$K94)</f>
        <v/>
      </c>
      <c r="O94" s="38">
        <f>IF(OR(NOT(ISNUMBER($L94)),NOT(ISNUMBER($M94)),NOT(ISNUMBER($N94))),"",SUM($L94:$N94))</f>
        <v/>
      </c>
      <c r="P94" s="38">
        <f>IF(OR(NOT(ISNUMBER($O94)),NOT(ISNUMBER($F94)),$F94&lt;=0),"",IFERROR($O94/$F94,""))</f>
        <v/>
      </c>
      <c r="Q94" s="44">
        <f>IF(OR(NOT(ISNUMBER($D94)),NOT(ISNUMBER($E94)),NOT(ISNUMBER($F94)),SUM($D94:$E94)&lt;=0),"",IFERROR($F94/SUM($D94:$E94),""))</f>
        <v/>
      </c>
      <c r="R94" s="23">
        <f>IF(COUNTA($A94:$H94)=0,"",IF(OR($A94="",$B94="",$C94="",$D94="",$E94="",$F94="",$G94="",$H94=""),"Check missing input",IF(OR(NOT(ISNUMBER($A94)),NOT(ISNUMBER($D94)),NOT(ISNUMBER($E94)),NOT(ISNUMBER($F94))),"Check invalid input",IF(OR($I94="",$J94="",$K94=""),"Check technician setup",IF(IFERROR(VLOOKUP($B94,Assumptions!$A$15:$E$114,5,FALSE),"")&lt;&gt;"Active","Check technician setup",IF($F94&lt;=0,"Check productive hours",IF($F94&gt;SUM($D94:$E94),"Check productive hours",IF($D94&gt;Assumptions!$B$4,"Check regular hours",IF(SUM($D94:$E94)&gt;Assumptions!$B$5,"Check total hours",IF($P94&gt;Assumptions!$B$6,"Review cost rate",IF($Q94&lt;Assumptions!$B$3,"Review utilization",IF($H94="Draft","Review draft entry","No calculation alert"))))))))))))</f>
        <v/>
      </c>
    </row>
    <row r="95">
      <c r="A95" s="40" t="n"/>
      <c r="B95" s="16" t="n"/>
      <c r="C95" s="16" t="n"/>
      <c r="D95" s="17" t="n"/>
      <c r="E95" s="17" t="n"/>
      <c r="F95" s="17" t="n"/>
      <c r="G95" s="16" t="n"/>
      <c r="H95" s="16" t="n"/>
      <c r="I95" s="37">
        <f>IF($B95="","",IFERROR(VLOOKUP($B95,Assumptions!$A$15:$E$114,2,FALSE),""))</f>
        <v/>
      </c>
      <c r="J95" s="41">
        <f>IF($B95="","",IFERROR(VLOOKUP($B95,Assumptions!$A$15:$E$114,4,FALSE),""))</f>
        <v/>
      </c>
      <c r="K95" s="42">
        <f>IF($B95="","",IFERROR(VLOOKUP($B95,Assumptions!$A$15:$E$114,3,FALSE),""))</f>
        <v/>
      </c>
      <c r="L95" s="37">
        <f>IF(OR(NOT(ISNUMBER($D95)),NOT(ISNUMBER($I95))),"",$D95*$I95)</f>
        <v/>
      </c>
      <c r="M95" s="37">
        <f>IF(OR(NOT(ISNUMBER($E95)),NOT(ISNUMBER($I95)),NOT(ISNUMBER($J95))),"",$E95*$I95*$J95)</f>
        <v/>
      </c>
      <c r="N95" s="37">
        <f>IF(OR(NOT(ISNUMBER($L95)),NOT(ISNUMBER($M95)),NOT(ISNUMBER($K95))),"",SUM($L95:$M95)*$K95)</f>
        <v/>
      </c>
      <c r="O95" s="37">
        <f>IF(OR(NOT(ISNUMBER($L95)),NOT(ISNUMBER($M95)),NOT(ISNUMBER($N95))),"",SUM($L95:$N95))</f>
        <v/>
      </c>
      <c r="P95" s="37">
        <f>IF(OR(NOT(ISNUMBER($O95)),NOT(ISNUMBER($F95)),$F95&lt;=0),"",IFERROR($O95/$F95,""))</f>
        <v/>
      </c>
      <c r="Q95" s="42">
        <f>IF(OR(NOT(ISNUMBER($D95)),NOT(ISNUMBER($E95)),NOT(ISNUMBER($F95)),SUM($D95:$E95)&lt;=0),"",IFERROR($F95/SUM($D95:$E95),""))</f>
        <v/>
      </c>
      <c r="R95" s="20">
        <f>IF(COUNTA($A95:$H95)=0,"",IF(OR($A95="",$B95="",$C95="",$D95="",$E95="",$F95="",$G95="",$H95=""),"Check missing input",IF(OR(NOT(ISNUMBER($A95)),NOT(ISNUMBER($D95)),NOT(ISNUMBER($E95)),NOT(ISNUMBER($F95))),"Check invalid input",IF(OR($I95="",$J95="",$K95=""),"Check technician setup",IF(IFERROR(VLOOKUP($B95,Assumptions!$A$15:$E$114,5,FALSE),"")&lt;&gt;"Active","Check technician setup",IF($F95&lt;=0,"Check productive hours",IF($F95&gt;SUM($D95:$E95),"Check productive hours",IF($D95&gt;Assumptions!$B$4,"Check regular hours",IF(SUM($D95:$E95)&gt;Assumptions!$B$5,"Check total hours",IF($P95&gt;Assumptions!$B$6,"Review cost rate",IF($Q95&lt;Assumptions!$B$3,"Review utilization",IF($H95="Draft","Review draft entry","No calculation alert"))))))))))))</f>
        <v/>
      </c>
    </row>
    <row r="96">
      <c r="A96" s="40" t="n"/>
      <c r="B96" s="16" t="n"/>
      <c r="C96" s="16" t="n"/>
      <c r="D96" s="17" t="n"/>
      <c r="E96" s="17" t="n"/>
      <c r="F96" s="17" t="n"/>
      <c r="G96" s="16" t="n"/>
      <c r="H96" s="16" t="n"/>
      <c r="I96" s="38">
        <f>IF($B96="","",IFERROR(VLOOKUP($B96,Assumptions!$A$15:$E$114,2,FALSE),""))</f>
        <v/>
      </c>
      <c r="J96" s="43">
        <f>IF($B96="","",IFERROR(VLOOKUP($B96,Assumptions!$A$15:$E$114,4,FALSE),""))</f>
        <v/>
      </c>
      <c r="K96" s="44">
        <f>IF($B96="","",IFERROR(VLOOKUP($B96,Assumptions!$A$15:$E$114,3,FALSE),""))</f>
        <v/>
      </c>
      <c r="L96" s="38">
        <f>IF(OR(NOT(ISNUMBER($D96)),NOT(ISNUMBER($I96))),"",$D96*$I96)</f>
        <v/>
      </c>
      <c r="M96" s="38">
        <f>IF(OR(NOT(ISNUMBER($E96)),NOT(ISNUMBER($I96)),NOT(ISNUMBER($J96))),"",$E96*$I96*$J96)</f>
        <v/>
      </c>
      <c r="N96" s="38">
        <f>IF(OR(NOT(ISNUMBER($L96)),NOT(ISNUMBER($M96)),NOT(ISNUMBER($K96))),"",SUM($L96:$M96)*$K96)</f>
        <v/>
      </c>
      <c r="O96" s="38">
        <f>IF(OR(NOT(ISNUMBER($L96)),NOT(ISNUMBER($M96)),NOT(ISNUMBER($N96))),"",SUM($L96:$N96))</f>
        <v/>
      </c>
      <c r="P96" s="38">
        <f>IF(OR(NOT(ISNUMBER($O96)),NOT(ISNUMBER($F96)),$F96&lt;=0),"",IFERROR($O96/$F96,""))</f>
        <v/>
      </c>
      <c r="Q96" s="44">
        <f>IF(OR(NOT(ISNUMBER($D96)),NOT(ISNUMBER($E96)),NOT(ISNUMBER($F96)),SUM($D96:$E96)&lt;=0),"",IFERROR($F96/SUM($D96:$E96),""))</f>
        <v/>
      </c>
      <c r="R96" s="23">
        <f>IF(COUNTA($A96:$H96)=0,"",IF(OR($A96="",$B96="",$C96="",$D96="",$E96="",$F96="",$G96="",$H96=""),"Check missing input",IF(OR(NOT(ISNUMBER($A96)),NOT(ISNUMBER($D96)),NOT(ISNUMBER($E96)),NOT(ISNUMBER($F96))),"Check invalid input",IF(OR($I96="",$J96="",$K96=""),"Check technician setup",IF(IFERROR(VLOOKUP($B96,Assumptions!$A$15:$E$114,5,FALSE),"")&lt;&gt;"Active","Check technician setup",IF($F96&lt;=0,"Check productive hours",IF($F96&gt;SUM($D96:$E96),"Check productive hours",IF($D96&gt;Assumptions!$B$4,"Check regular hours",IF(SUM($D96:$E96)&gt;Assumptions!$B$5,"Check total hours",IF($P96&gt;Assumptions!$B$6,"Review cost rate",IF($Q96&lt;Assumptions!$B$3,"Review utilization",IF($H96="Draft","Review draft entry","No calculation alert"))))))))))))</f>
        <v/>
      </c>
    </row>
    <row r="97">
      <c r="A97" s="40" t="n"/>
      <c r="B97" s="16" t="n"/>
      <c r="C97" s="16" t="n"/>
      <c r="D97" s="17" t="n"/>
      <c r="E97" s="17" t="n"/>
      <c r="F97" s="17" t="n"/>
      <c r="G97" s="16" t="n"/>
      <c r="H97" s="16" t="n"/>
      <c r="I97" s="37">
        <f>IF($B97="","",IFERROR(VLOOKUP($B97,Assumptions!$A$15:$E$114,2,FALSE),""))</f>
        <v/>
      </c>
      <c r="J97" s="41">
        <f>IF($B97="","",IFERROR(VLOOKUP($B97,Assumptions!$A$15:$E$114,4,FALSE),""))</f>
        <v/>
      </c>
      <c r="K97" s="42">
        <f>IF($B97="","",IFERROR(VLOOKUP($B97,Assumptions!$A$15:$E$114,3,FALSE),""))</f>
        <v/>
      </c>
      <c r="L97" s="37">
        <f>IF(OR(NOT(ISNUMBER($D97)),NOT(ISNUMBER($I97))),"",$D97*$I97)</f>
        <v/>
      </c>
      <c r="M97" s="37">
        <f>IF(OR(NOT(ISNUMBER($E97)),NOT(ISNUMBER($I97)),NOT(ISNUMBER($J97))),"",$E97*$I97*$J97)</f>
        <v/>
      </c>
      <c r="N97" s="37">
        <f>IF(OR(NOT(ISNUMBER($L97)),NOT(ISNUMBER($M97)),NOT(ISNUMBER($K97))),"",SUM($L97:$M97)*$K97)</f>
        <v/>
      </c>
      <c r="O97" s="37">
        <f>IF(OR(NOT(ISNUMBER($L97)),NOT(ISNUMBER($M97)),NOT(ISNUMBER($N97))),"",SUM($L97:$N97))</f>
        <v/>
      </c>
      <c r="P97" s="37">
        <f>IF(OR(NOT(ISNUMBER($O97)),NOT(ISNUMBER($F97)),$F97&lt;=0),"",IFERROR($O97/$F97,""))</f>
        <v/>
      </c>
      <c r="Q97" s="42">
        <f>IF(OR(NOT(ISNUMBER($D97)),NOT(ISNUMBER($E97)),NOT(ISNUMBER($F97)),SUM($D97:$E97)&lt;=0),"",IFERROR($F97/SUM($D97:$E97),""))</f>
        <v/>
      </c>
      <c r="R97" s="20">
        <f>IF(COUNTA($A97:$H97)=0,"",IF(OR($A97="",$B97="",$C97="",$D97="",$E97="",$F97="",$G97="",$H97=""),"Check missing input",IF(OR(NOT(ISNUMBER($A97)),NOT(ISNUMBER($D97)),NOT(ISNUMBER($E97)),NOT(ISNUMBER($F97))),"Check invalid input",IF(OR($I97="",$J97="",$K97=""),"Check technician setup",IF(IFERROR(VLOOKUP($B97,Assumptions!$A$15:$E$114,5,FALSE),"")&lt;&gt;"Active","Check technician setup",IF($F97&lt;=0,"Check productive hours",IF($F97&gt;SUM($D97:$E97),"Check productive hours",IF($D97&gt;Assumptions!$B$4,"Check regular hours",IF(SUM($D97:$E97)&gt;Assumptions!$B$5,"Check total hours",IF($P97&gt;Assumptions!$B$6,"Review cost rate",IF($Q97&lt;Assumptions!$B$3,"Review utilization",IF($H97="Draft","Review draft entry","No calculation alert"))))))))))))</f>
        <v/>
      </c>
    </row>
    <row r="98">
      <c r="A98" s="40" t="n"/>
      <c r="B98" s="16" t="n"/>
      <c r="C98" s="16" t="n"/>
      <c r="D98" s="17" t="n"/>
      <c r="E98" s="17" t="n"/>
      <c r="F98" s="17" t="n"/>
      <c r="G98" s="16" t="n"/>
      <c r="H98" s="16" t="n"/>
      <c r="I98" s="38">
        <f>IF($B98="","",IFERROR(VLOOKUP($B98,Assumptions!$A$15:$E$114,2,FALSE),""))</f>
        <v/>
      </c>
      <c r="J98" s="43">
        <f>IF($B98="","",IFERROR(VLOOKUP($B98,Assumptions!$A$15:$E$114,4,FALSE),""))</f>
        <v/>
      </c>
      <c r="K98" s="44">
        <f>IF($B98="","",IFERROR(VLOOKUP($B98,Assumptions!$A$15:$E$114,3,FALSE),""))</f>
        <v/>
      </c>
      <c r="L98" s="38">
        <f>IF(OR(NOT(ISNUMBER($D98)),NOT(ISNUMBER($I98))),"",$D98*$I98)</f>
        <v/>
      </c>
      <c r="M98" s="38">
        <f>IF(OR(NOT(ISNUMBER($E98)),NOT(ISNUMBER($I98)),NOT(ISNUMBER($J98))),"",$E98*$I98*$J98)</f>
        <v/>
      </c>
      <c r="N98" s="38">
        <f>IF(OR(NOT(ISNUMBER($L98)),NOT(ISNUMBER($M98)),NOT(ISNUMBER($K98))),"",SUM($L98:$M98)*$K98)</f>
        <v/>
      </c>
      <c r="O98" s="38">
        <f>IF(OR(NOT(ISNUMBER($L98)),NOT(ISNUMBER($M98)),NOT(ISNUMBER($N98))),"",SUM($L98:$N98))</f>
        <v/>
      </c>
      <c r="P98" s="38">
        <f>IF(OR(NOT(ISNUMBER($O98)),NOT(ISNUMBER($F98)),$F98&lt;=0),"",IFERROR($O98/$F98,""))</f>
        <v/>
      </c>
      <c r="Q98" s="44">
        <f>IF(OR(NOT(ISNUMBER($D98)),NOT(ISNUMBER($E98)),NOT(ISNUMBER($F98)),SUM($D98:$E98)&lt;=0),"",IFERROR($F98/SUM($D98:$E98),""))</f>
        <v/>
      </c>
      <c r="R98" s="23">
        <f>IF(COUNTA($A98:$H98)=0,"",IF(OR($A98="",$B98="",$C98="",$D98="",$E98="",$F98="",$G98="",$H98=""),"Check missing input",IF(OR(NOT(ISNUMBER($A98)),NOT(ISNUMBER($D98)),NOT(ISNUMBER($E98)),NOT(ISNUMBER($F98))),"Check invalid input",IF(OR($I98="",$J98="",$K98=""),"Check technician setup",IF(IFERROR(VLOOKUP($B98,Assumptions!$A$15:$E$114,5,FALSE),"")&lt;&gt;"Active","Check technician setup",IF($F98&lt;=0,"Check productive hours",IF($F98&gt;SUM($D98:$E98),"Check productive hours",IF($D98&gt;Assumptions!$B$4,"Check regular hours",IF(SUM($D98:$E98)&gt;Assumptions!$B$5,"Check total hours",IF($P98&gt;Assumptions!$B$6,"Review cost rate",IF($Q98&lt;Assumptions!$B$3,"Review utilization",IF($H98="Draft","Review draft entry","No calculation alert"))))))))))))</f>
        <v/>
      </c>
    </row>
    <row r="99">
      <c r="A99" s="40" t="n"/>
      <c r="B99" s="16" t="n"/>
      <c r="C99" s="16" t="n"/>
      <c r="D99" s="17" t="n"/>
      <c r="E99" s="17" t="n"/>
      <c r="F99" s="17" t="n"/>
      <c r="G99" s="16" t="n"/>
      <c r="H99" s="16" t="n"/>
      <c r="I99" s="37">
        <f>IF($B99="","",IFERROR(VLOOKUP($B99,Assumptions!$A$15:$E$114,2,FALSE),""))</f>
        <v/>
      </c>
      <c r="J99" s="41">
        <f>IF($B99="","",IFERROR(VLOOKUP($B99,Assumptions!$A$15:$E$114,4,FALSE),""))</f>
        <v/>
      </c>
      <c r="K99" s="42">
        <f>IF($B99="","",IFERROR(VLOOKUP($B99,Assumptions!$A$15:$E$114,3,FALSE),""))</f>
        <v/>
      </c>
      <c r="L99" s="37">
        <f>IF(OR(NOT(ISNUMBER($D99)),NOT(ISNUMBER($I99))),"",$D99*$I99)</f>
        <v/>
      </c>
      <c r="M99" s="37">
        <f>IF(OR(NOT(ISNUMBER($E99)),NOT(ISNUMBER($I99)),NOT(ISNUMBER($J99))),"",$E99*$I99*$J99)</f>
        <v/>
      </c>
      <c r="N99" s="37">
        <f>IF(OR(NOT(ISNUMBER($L99)),NOT(ISNUMBER($M99)),NOT(ISNUMBER($K99))),"",SUM($L99:$M99)*$K99)</f>
        <v/>
      </c>
      <c r="O99" s="37">
        <f>IF(OR(NOT(ISNUMBER($L99)),NOT(ISNUMBER($M99)),NOT(ISNUMBER($N99))),"",SUM($L99:$N99))</f>
        <v/>
      </c>
      <c r="P99" s="37">
        <f>IF(OR(NOT(ISNUMBER($O99)),NOT(ISNUMBER($F99)),$F99&lt;=0),"",IFERROR($O99/$F99,""))</f>
        <v/>
      </c>
      <c r="Q99" s="42">
        <f>IF(OR(NOT(ISNUMBER($D99)),NOT(ISNUMBER($E99)),NOT(ISNUMBER($F99)),SUM($D99:$E99)&lt;=0),"",IFERROR($F99/SUM($D99:$E99),""))</f>
        <v/>
      </c>
      <c r="R99" s="20">
        <f>IF(COUNTA($A99:$H99)=0,"",IF(OR($A99="",$B99="",$C99="",$D99="",$E99="",$F99="",$G99="",$H99=""),"Check missing input",IF(OR(NOT(ISNUMBER($A99)),NOT(ISNUMBER($D99)),NOT(ISNUMBER($E99)),NOT(ISNUMBER($F99))),"Check invalid input",IF(OR($I99="",$J99="",$K99=""),"Check technician setup",IF(IFERROR(VLOOKUP($B99,Assumptions!$A$15:$E$114,5,FALSE),"")&lt;&gt;"Active","Check technician setup",IF($F99&lt;=0,"Check productive hours",IF($F99&gt;SUM($D99:$E99),"Check productive hours",IF($D99&gt;Assumptions!$B$4,"Check regular hours",IF(SUM($D99:$E99)&gt;Assumptions!$B$5,"Check total hours",IF($P99&gt;Assumptions!$B$6,"Review cost rate",IF($Q99&lt;Assumptions!$B$3,"Review utilization",IF($H99="Draft","Review draft entry","No calculation alert"))))))))))))</f>
        <v/>
      </c>
    </row>
    <row r="100">
      <c r="A100" s="40" t="n"/>
      <c r="B100" s="16" t="n"/>
      <c r="C100" s="16" t="n"/>
      <c r="D100" s="17" t="n"/>
      <c r="E100" s="17" t="n"/>
      <c r="F100" s="17" t="n"/>
      <c r="G100" s="16" t="n"/>
      <c r="H100" s="16" t="n"/>
      <c r="I100" s="38">
        <f>IF($B100="","",IFERROR(VLOOKUP($B100,Assumptions!$A$15:$E$114,2,FALSE),""))</f>
        <v/>
      </c>
      <c r="J100" s="43">
        <f>IF($B100="","",IFERROR(VLOOKUP($B100,Assumptions!$A$15:$E$114,4,FALSE),""))</f>
        <v/>
      </c>
      <c r="K100" s="44">
        <f>IF($B100="","",IFERROR(VLOOKUP($B100,Assumptions!$A$15:$E$114,3,FALSE),""))</f>
        <v/>
      </c>
      <c r="L100" s="38">
        <f>IF(OR(NOT(ISNUMBER($D100)),NOT(ISNUMBER($I100))),"",$D100*$I100)</f>
        <v/>
      </c>
      <c r="M100" s="38">
        <f>IF(OR(NOT(ISNUMBER($E100)),NOT(ISNUMBER($I100)),NOT(ISNUMBER($J100))),"",$E100*$I100*$J100)</f>
        <v/>
      </c>
      <c r="N100" s="38">
        <f>IF(OR(NOT(ISNUMBER($L100)),NOT(ISNUMBER($M100)),NOT(ISNUMBER($K100))),"",SUM($L100:$M100)*$K100)</f>
        <v/>
      </c>
      <c r="O100" s="38">
        <f>IF(OR(NOT(ISNUMBER($L100)),NOT(ISNUMBER($M100)),NOT(ISNUMBER($N100))),"",SUM($L100:$N100))</f>
        <v/>
      </c>
      <c r="P100" s="38">
        <f>IF(OR(NOT(ISNUMBER($O100)),NOT(ISNUMBER($F100)),$F100&lt;=0),"",IFERROR($O100/$F100,""))</f>
        <v/>
      </c>
      <c r="Q100" s="44">
        <f>IF(OR(NOT(ISNUMBER($D100)),NOT(ISNUMBER($E100)),NOT(ISNUMBER($F100)),SUM($D100:$E100)&lt;=0),"",IFERROR($F100/SUM($D100:$E100),""))</f>
        <v/>
      </c>
      <c r="R100" s="23">
        <f>IF(COUNTA($A100:$H100)=0,"",IF(OR($A100="",$B100="",$C100="",$D100="",$E100="",$F100="",$G100="",$H100=""),"Check missing input",IF(OR(NOT(ISNUMBER($A100)),NOT(ISNUMBER($D100)),NOT(ISNUMBER($E100)),NOT(ISNUMBER($F100))),"Check invalid input",IF(OR($I100="",$J100="",$K100=""),"Check technician setup",IF(IFERROR(VLOOKUP($B100,Assumptions!$A$15:$E$114,5,FALSE),"")&lt;&gt;"Active","Check technician setup",IF($F100&lt;=0,"Check productive hours",IF($F100&gt;SUM($D100:$E100),"Check productive hours",IF($D100&gt;Assumptions!$B$4,"Check regular hours",IF(SUM($D100:$E100)&gt;Assumptions!$B$5,"Check total hours",IF($P100&gt;Assumptions!$B$6,"Review cost rate",IF($Q100&lt;Assumptions!$B$3,"Review utilization",IF($H100="Draft","Review draft entry","No calculation alert"))))))))))))</f>
        <v/>
      </c>
    </row>
    <row r="101">
      <c r="A101" s="40" t="n"/>
      <c r="B101" s="16" t="n"/>
      <c r="C101" s="16" t="n"/>
      <c r="D101" s="17" t="n"/>
      <c r="E101" s="17" t="n"/>
      <c r="F101" s="17" t="n"/>
      <c r="G101" s="16" t="n"/>
      <c r="H101" s="16" t="n"/>
      <c r="I101" s="37">
        <f>IF($B101="","",IFERROR(VLOOKUP($B101,Assumptions!$A$15:$E$114,2,FALSE),""))</f>
        <v/>
      </c>
      <c r="J101" s="41">
        <f>IF($B101="","",IFERROR(VLOOKUP($B101,Assumptions!$A$15:$E$114,4,FALSE),""))</f>
        <v/>
      </c>
      <c r="K101" s="42">
        <f>IF($B101="","",IFERROR(VLOOKUP($B101,Assumptions!$A$15:$E$114,3,FALSE),""))</f>
        <v/>
      </c>
      <c r="L101" s="37">
        <f>IF(OR(NOT(ISNUMBER($D101)),NOT(ISNUMBER($I101))),"",$D101*$I101)</f>
        <v/>
      </c>
      <c r="M101" s="37">
        <f>IF(OR(NOT(ISNUMBER($E101)),NOT(ISNUMBER($I101)),NOT(ISNUMBER($J101))),"",$E101*$I101*$J101)</f>
        <v/>
      </c>
      <c r="N101" s="37">
        <f>IF(OR(NOT(ISNUMBER($L101)),NOT(ISNUMBER($M101)),NOT(ISNUMBER($K101))),"",SUM($L101:$M101)*$K101)</f>
        <v/>
      </c>
      <c r="O101" s="37">
        <f>IF(OR(NOT(ISNUMBER($L101)),NOT(ISNUMBER($M101)),NOT(ISNUMBER($N101))),"",SUM($L101:$N101))</f>
        <v/>
      </c>
      <c r="P101" s="37">
        <f>IF(OR(NOT(ISNUMBER($O101)),NOT(ISNUMBER($F101)),$F101&lt;=0),"",IFERROR($O101/$F101,""))</f>
        <v/>
      </c>
      <c r="Q101" s="42">
        <f>IF(OR(NOT(ISNUMBER($D101)),NOT(ISNUMBER($E101)),NOT(ISNUMBER($F101)),SUM($D101:$E101)&lt;=0),"",IFERROR($F101/SUM($D101:$E101),""))</f>
        <v/>
      </c>
      <c r="R101" s="20">
        <f>IF(COUNTA($A101:$H101)=0,"",IF(OR($A101="",$B101="",$C101="",$D101="",$E101="",$F101="",$G101="",$H101=""),"Check missing input",IF(OR(NOT(ISNUMBER($A101)),NOT(ISNUMBER($D101)),NOT(ISNUMBER($E101)),NOT(ISNUMBER($F101))),"Check invalid input",IF(OR($I101="",$J101="",$K101=""),"Check technician setup",IF(IFERROR(VLOOKUP($B101,Assumptions!$A$15:$E$114,5,FALSE),"")&lt;&gt;"Active","Check technician setup",IF($F101&lt;=0,"Check productive hours",IF($F101&gt;SUM($D101:$E101),"Check productive hours",IF($D101&gt;Assumptions!$B$4,"Check regular hours",IF(SUM($D101:$E101)&gt;Assumptions!$B$5,"Check total hours",IF($P101&gt;Assumptions!$B$6,"Review cost rate",IF($Q101&lt;Assumptions!$B$3,"Review utilization",IF($H101="Draft","Review draft entry","No calculation alert"))))))))))))</f>
        <v/>
      </c>
    </row>
    <row r="102">
      <c r="A102" s="40" t="n"/>
      <c r="B102" s="16" t="n"/>
      <c r="C102" s="16" t="n"/>
      <c r="D102" s="17" t="n"/>
      <c r="E102" s="17" t="n"/>
      <c r="F102" s="17" t="n"/>
      <c r="G102" s="16" t="n"/>
      <c r="H102" s="16" t="n"/>
      <c r="I102" s="38">
        <f>IF($B102="","",IFERROR(VLOOKUP($B102,Assumptions!$A$15:$E$114,2,FALSE),""))</f>
        <v/>
      </c>
      <c r="J102" s="43">
        <f>IF($B102="","",IFERROR(VLOOKUP($B102,Assumptions!$A$15:$E$114,4,FALSE),""))</f>
        <v/>
      </c>
      <c r="K102" s="44">
        <f>IF($B102="","",IFERROR(VLOOKUP($B102,Assumptions!$A$15:$E$114,3,FALSE),""))</f>
        <v/>
      </c>
      <c r="L102" s="38">
        <f>IF(OR(NOT(ISNUMBER($D102)),NOT(ISNUMBER($I102))),"",$D102*$I102)</f>
        <v/>
      </c>
      <c r="M102" s="38">
        <f>IF(OR(NOT(ISNUMBER($E102)),NOT(ISNUMBER($I102)),NOT(ISNUMBER($J102))),"",$E102*$I102*$J102)</f>
        <v/>
      </c>
      <c r="N102" s="38">
        <f>IF(OR(NOT(ISNUMBER($L102)),NOT(ISNUMBER($M102)),NOT(ISNUMBER($K102))),"",SUM($L102:$M102)*$K102)</f>
        <v/>
      </c>
      <c r="O102" s="38">
        <f>IF(OR(NOT(ISNUMBER($L102)),NOT(ISNUMBER($M102)),NOT(ISNUMBER($N102))),"",SUM($L102:$N102))</f>
        <v/>
      </c>
      <c r="P102" s="38">
        <f>IF(OR(NOT(ISNUMBER($O102)),NOT(ISNUMBER($F102)),$F102&lt;=0),"",IFERROR($O102/$F102,""))</f>
        <v/>
      </c>
      <c r="Q102" s="44">
        <f>IF(OR(NOT(ISNUMBER($D102)),NOT(ISNUMBER($E102)),NOT(ISNUMBER($F102)),SUM($D102:$E102)&lt;=0),"",IFERROR($F102/SUM($D102:$E102),""))</f>
        <v/>
      </c>
      <c r="R102" s="23">
        <f>IF(COUNTA($A102:$H102)=0,"",IF(OR($A102="",$B102="",$C102="",$D102="",$E102="",$F102="",$G102="",$H102=""),"Check missing input",IF(OR(NOT(ISNUMBER($A102)),NOT(ISNUMBER($D102)),NOT(ISNUMBER($E102)),NOT(ISNUMBER($F102))),"Check invalid input",IF(OR($I102="",$J102="",$K102=""),"Check technician setup",IF(IFERROR(VLOOKUP($B102,Assumptions!$A$15:$E$114,5,FALSE),"")&lt;&gt;"Active","Check technician setup",IF($F102&lt;=0,"Check productive hours",IF($F102&gt;SUM($D102:$E102),"Check productive hours",IF($D102&gt;Assumptions!$B$4,"Check regular hours",IF(SUM($D102:$E102)&gt;Assumptions!$B$5,"Check total hours",IF($P102&gt;Assumptions!$B$6,"Review cost rate",IF($Q102&lt;Assumptions!$B$3,"Review utilization",IF($H102="Draft","Review draft entry","No calculation alert"))))))))))))</f>
        <v/>
      </c>
    </row>
    <row r="103">
      <c r="A103" s="40" t="n"/>
      <c r="B103" s="16" t="n"/>
      <c r="C103" s="16" t="n"/>
      <c r="D103" s="17" t="n"/>
      <c r="E103" s="17" t="n"/>
      <c r="F103" s="17" t="n"/>
      <c r="G103" s="16" t="n"/>
      <c r="H103" s="16" t="n"/>
      <c r="I103" s="37">
        <f>IF($B103="","",IFERROR(VLOOKUP($B103,Assumptions!$A$15:$E$114,2,FALSE),""))</f>
        <v/>
      </c>
      <c r="J103" s="41">
        <f>IF($B103="","",IFERROR(VLOOKUP($B103,Assumptions!$A$15:$E$114,4,FALSE),""))</f>
        <v/>
      </c>
      <c r="K103" s="42">
        <f>IF($B103="","",IFERROR(VLOOKUP($B103,Assumptions!$A$15:$E$114,3,FALSE),""))</f>
        <v/>
      </c>
      <c r="L103" s="37">
        <f>IF(OR(NOT(ISNUMBER($D103)),NOT(ISNUMBER($I103))),"",$D103*$I103)</f>
        <v/>
      </c>
      <c r="M103" s="37">
        <f>IF(OR(NOT(ISNUMBER($E103)),NOT(ISNUMBER($I103)),NOT(ISNUMBER($J103))),"",$E103*$I103*$J103)</f>
        <v/>
      </c>
      <c r="N103" s="37">
        <f>IF(OR(NOT(ISNUMBER($L103)),NOT(ISNUMBER($M103)),NOT(ISNUMBER($K103))),"",SUM($L103:$M103)*$K103)</f>
        <v/>
      </c>
      <c r="O103" s="37">
        <f>IF(OR(NOT(ISNUMBER($L103)),NOT(ISNUMBER($M103)),NOT(ISNUMBER($N103))),"",SUM($L103:$N103))</f>
        <v/>
      </c>
      <c r="P103" s="37">
        <f>IF(OR(NOT(ISNUMBER($O103)),NOT(ISNUMBER($F103)),$F103&lt;=0),"",IFERROR($O103/$F103,""))</f>
        <v/>
      </c>
      <c r="Q103" s="42">
        <f>IF(OR(NOT(ISNUMBER($D103)),NOT(ISNUMBER($E103)),NOT(ISNUMBER($F103)),SUM($D103:$E103)&lt;=0),"",IFERROR($F103/SUM($D103:$E103),""))</f>
        <v/>
      </c>
      <c r="R103" s="20">
        <f>IF(COUNTA($A103:$H103)=0,"",IF(OR($A103="",$B103="",$C103="",$D103="",$E103="",$F103="",$G103="",$H103=""),"Check missing input",IF(OR(NOT(ISNUMBER($A103)),NOT(ISNUMBER($D103)),NOT(ISNUMBER($E103)),NOT(ISNUMBER($F103))),"Check invalid input",IF(OR($I103="",$J103="",$K103=""),"Check technician setup",IF(IFERROR(VLOOKUP($B103,Assumptions!$A$15:$E$114,5,FALSE),"")&lt;&gt;"Active","Check technician setup",IF($F103&lt;=0,"Check productive hours",IF($F103&gt;SUM($D103:$E103),"Check productive hours",IF($D103&gt;Assumptions!$B$4,"Check regular hours",IF(SUM($D103:$E103)&gt;Assumptions!$B$5,"Check total hours",IF($P103&gt;Assumptions!$B$6,"Review cost rate",IF($Q103&lt;Assumptions!$B$3,"Review utilization",IF($H103="Draft","Review draft entry","No calculation alert"))))))))))))</f>
        <v/>
      </c>
    </row>
    <row r="104">
      <c r="A104" s="40" t="n"/>
      <c r="B104" s="16" t="n"/>
      <c r="C104" s="16" t="n"/>
      <c r="D104" s="17" t="n"/>
      <c r="E104" s="17" t="n"/>
      <c r="F104" s="17" t="n"/>
      <c r="G104" s="16" t="n"/>
      <c r="H104" s="16" t="n"/>
      <c r="I104" s="38">
        <f>IF($B104="","",IFERROR(VLOOKUP($B104,Assumptions!$A$15:$E$114,2,FALSE),""))</f>
        <v/>
      </c>
      <c r="J104" s="43">
        <f>IF($B104="","",IFERROR(VLOOKUP($B104,Assumptions!$A$15:$E$114,4,FALSE),""))</f>
        <v/>
      </c>
      <c r="K104" s="44">
        <f>IF($B104="","",IFERROR(VLOOKUP($B104,Assumptions!$A$15:$E$114,3,FALSE),""))</f>
        <v/>
      </c>
      <c r="L104" s="38">
        <f>IF(OR(NOT(ISNUMBER($D104)),NOT(ISNUMBER($I104))),"",$D104*$I104)</f>
        <v/>
      </c>
      <c r="M104" s="38">
        <f>IF(OR(NOT(ISNUMBER($E104)),NOT(ISNUMBER($I104)),NOT(ISNUMBER($J104))),"",$E104*$I104*$J104)</f>
        <v/>
      </c>
      <c r="N104" s="38">
        <f>IF(OR(NOT(ISNUMBER($L104)),NOT(ISNUMBER($M104)),NOT(ISNUMBER($K104))),"",SUM($L104:$M104)*$K104)</f>
        <v/>
      </c>
      <c r="O104" s="38">
        <f>IF(OR(NOT(ISNUMBER($L104)),NOT(ISNUMBER($M104)),NOT(ISNUMBER($N104))),"",SUM($L104:$N104))</f>
        <v/>
      </c>
      <c r="P104" s="38">
        <f>IF(OR(NOT(ISNUMBER($O104)),NOT(ISNUMBER($F104)),$F104&lt;=0),"",IFERROR($O104/$F104,""))</f>
        <v/>
      </c>
      <c r="Q104" s="44">
        <f>IF(OR(NOT(ISNUMBER($D104)),NOT(ISNUMBER($E104)),NOT(ISNUMBER($F104)),SUM($D104:$E104)&lt;=0),"",IFERROR($F104/SUM($D104:$E104),""))</f>
        <v/>
      </c>
      <c r="R104" s="23">
        <f>IF(COUNTA($A104:$H104)=0,"",IF(OR($A104="",$B104="",$C104="",$D104="",$E104="",$F104="",$G104="",$H104=""),"Check missing input",IF(OR(NOT(ISNUMBER($A104)),NOT(ISNUMBER($D104)),NOT(ISNUMBER($E104)),NOT(ISNUMBER($F104))),"Check invalid input",IF(OR($I104="",$J104="",$K104=""),"Check technician setup",IF(IFERROR(VLOOKUP($B104,Assumptions!$A$15:$E$114,5,FALSE),"")&lt;&gt;"Active","Check technician setup",IF($F104&lt;=0,"Check productive hours",IF($F104&gt;SUM($D104:$E104),"Check productive hours",IF($D104&gt;Assumptions!$B$4,"Check regular hours",IF(SUM($D104:$E104)&gt;Assumptions!$B$5,"Check total hours",IF($P104&gt;Assumptions!$B$6,"Review cost rate",IF($Q104&lt;Assumptions!$B$3,"Review utilization",IF($H104="Draft","Review draft entry","No calculation alert"))))))))))))</f>
        <v/>
      </c>
    </row>
  </sheetData>
  <autoFilter ref="A4:R104"/>
  <mergeCells count="1">
    <mergeCell ref="A1:R1"/>
  </mergeCells>
  <conditionalFormatting sqref="R5:R104">
    <cfRule type="expression" priority="1" dxfId="0">
      <formula>OR(LEFT($R5,5)="Check",LEFT($R5,6)="Review")</formula>
    </cfRule>
    <cfRule type="expression" priority="2" dxfId="1">
      <formula>$R5="No calculation alert"</formula>
    </cfRule>
  </conditionalFormatting>
  <dataValidations count="6">
    <dataValidation sqref="A5:A104" showDropDown="0" showInputMessage="1" showErrorMessage="1" allowBlank="0" errorTitle="Check date" error="Enter a date within the editable date limits on the Assumptions sheet." promptTitle="Week ending" prompt="Enter the period-ending date in MM/DD/YYYY format." type="custom">
      <formula1>=OR(A5="",AND(ISNUMBER(A5),A5&gt;=INDIRECT("'Assumptions'!$B$7"),A5&lt;=INDIRECT("'Assumptions'!$B$8")))</formula1>
    </dataValidation>
    <dataValidation sqref="B5:B104" showDropDown="0" showInputMessage="0" showErrorMessage="1" allowBlank="0" errorTitle="Check technician" error="Select a technician listed on the Assumptions sheet." type="list">
      <formula1>=INDIRECT("'Assumptions'!$A$15:$A$114")</formula1>
    </dataValidation>
    <dataValidation sqref="C5:C104" showDropDown="0" showInputMessage="0" showErrorMessage="1" allowBlank="0" errorTitle="Check route" error="Select an editable fictional route from the Assumptions sheet." type="list">
      <formula1>=INDIRECT("'Assumptions'!$H$4:$H$8")</formula1>
    </dataValidation>
    <dataValidation sqref="D5:F104" showDropDown="0" showInputMessage="0" showErrorMessage="1" allowBlank="0" errorTitle="Check hours" error="Enter hours from zero through the editable validation cap." type="decimal" operator="between">
      <formula1>0</formula1>
      <formula2>=INDIRECT("'Assumptions'!$B$9")</formula2>
    </dataValidation>
    <dataValidation sqref="G5:G104" showDropDown="0" showInputMessage="0" showErrorMessage="1" allowBlank="0" errorTitle="Check responsibility" error="Select a responsibility from the Assumptions sheet." type="list">
      <formula1>=INDIRECT("'Assumptions'!$J$4:$J$6")</formula1>
    </dataValidation>
    <dataValidation sqref="H5:H104" showDropDown="0" showInputMessage="0" showErrorMessage="1" allowBlank="0" errorTitle="Check entry status" error="Select Draft, Reviewed, or Excluded." type="list">
      <formula1>=INDIRECT("'Assumptions'!$I$4:$I$6")</formula1>
    </dataValidation>
  </dataValidations>
  <pageMargins left="0.25" right="0.25" top="0.5" bottom="0.5" header="0.5" footer="0.5"/>
  <pageSetup orientation="landscape" fitToHeight="0" fitToWidth="1"/>
  <headerFooter>
    <oddHeader/>
    <oddFooter>&amp;CInternal calculation aid — review entered data and assumptions.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14"/>
  <sheetViews>
    <sheetView showGridLines="0" zoomScale="85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21" customWidth="1" min="4" max="4"/>
    <col width="16" customWidth="1" min="5" max="5"/>
    <col width="3" customWidth="1" min="6" max="6"/>
    <col width="3" customWidth="1" min="7" max="7"/>
    <col width="25" customWidth="1" min="8" max="8"/>
    <col width="21" customWidth="1" min="9" max="9"/>
    <col width="28" customWidth="1" min="10" max="10"/>
    <col width="24" customWidth="1" min="11" max="11"/>
  </cols>
  <sheetData>
    <row r="1" ht="28" customHeight="1">
      <c r="A1" s="1" t="inlineStr">
        <is>
          <t>Editable Labor Cost Assumptions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6" t="n"/>
    </row>
    <row r="2" ht="30" customHeight="1">
      <c r="A2" s="3" t="inlineStr">
        <is>
          <t>Yellow cells are editable assumptions and lists. Sample names and routes are fictional. Confirm rates and policies appropriate for the business before use.</t>
        </is>
      </c>
    </row>
    <row r="3">
      <c r="A3" s="24" t="inlineStr">
        <is>
          <t>Productive hours target</t>
        </is>
      </c>
      <c r="B3" s="45" t="n">
        <v>0.7</v>
      </c>
      <c r="H3" s="4" t="inlineStr">
        <is>
          <t>Route Choices</t>
        </is>
      </c>
      <c r="I3" s="4" t="inlineStr">
        <is>
          <t>Entry Status Choices</t>
        </is>
      </c>
      <c r="J3" s="4" t="inlineStr">
        <is>
          <t>Responsibility Choices</t>
        </is>
      </c>
      <c r="K3" s="4" t="inlineStr">
        <is>
          <t>Technician Status Choices</t>
        </is>
      </c>
    </row>
    <row r="4">
      <c r="A4" s="26" t="inlineStr">
        <is>
          <t>Maximum regular hours per entry</t>
        </is>
      </c>
      <c r="B4" s="27" t="n">
        <v>40</v>
      </c>
      <c r="H4" s="28" t="inlineStr">
        <is>
          <t>Fictional Route Amber</t>
        </is>
      </c>
      <c r="I4" s="28" t="inlineStr">
        <is>
          <t>Draft</t>
        </is>
      </c>
      <c r="J4" s="28" t="inlineStr">
        <is>
          <t>Fictional Operations Lead</t>
        </is>
      </c>
      <c r="K4" s="28" t="inlineStr">
        <is>
          <t>Active</t>
        </is>
      </c>
    </row>
    <row r="5">
      <c r="A5" s="24" t="inlineStr">
        <is>
          <t>Maximum total paid hours per entry</t>
        </is>
      </c>
      <c r="B5" s="27" t="n">
        <v>60</v>
      </c>
      <c r="H5" s="28" t="inlineStr">
        <is>
          <t>Fictional Route Blue</t>
        </is>
      </c>
      <c r="I5" s="28" t="inlineStr">
        <is>
          <t>Reviewed</t>
        </is>
      </c>
      <c r="J5" s="28" t="inlineStr">
        <is>
          <t>Fictional Service Manager</t>
        </is>
      </c>
      <c r="K5" s="28" t="inlineStr">
        <is>
          <t>Inactive</t>
        </is>
      </c>
    </row>
    <row r="6">
      <c r="A6" s="26" t="inlineStr">
        <is>
          <t>High loaded cost per productive hour</t>
        </is>
      </c>
      <c r="B6" s="46" t="n">
        <v>55</v>
      </c>
      <c r="H6" s="28" t="inlineStr">
        <is>
          <t>Fictional Route Green</t>
        </is>
      </c>
      <c r="I6" s="28" t="inlineStr">
        <is>
          <t>Excluded</t>
        </is>
      </c>
      <c r="J6" s="28" t="inlineStr">
        <is>
          <t>Fictional Owner Review</t>
        </is>
      </c>
      <c r="K6" s="28" t="n"/>
    </row>
    <row r="7">
      <c r="A7" s="24" t="inlineStr">
        <is>
          <t>Earliest allowed entry date</t>
        </is>
      </c>
      <c r="B7" s="47" t="n">
        <v>46023</v>
      </c>
      <c r="H7" s="28" t="inlineStr">
        <is>
          <t>Fictional Route Silver</t>
        </is>
      </c>
      <c r="I7" s="28" t="n"/>
      <c r="J7" s="28" t="n"/>
      <c r="K7" s="28" t="n"/>
    </row>
    <row r="8">
      <c r="A8" s="26" t="inlineStr">
        <is>
          <t>Latest allowed entry date</t>
        </is>
      </c>
      <c r="B8" s="47" t="n">
        <v>46752</v>
      </c>
      <c r="H8" s="28" t="inlineStr">
        <is>
          <t>Fictional Route Violet</t>
        </is>
      </c>
      <c r="I8" s="28" t="n"/>
      <c r="J8" s="28" t="n"/>
      <c r="K8" s="28" t="n"/>
    </row>
    <row r="9">
      <c r="A9" s="24" t="inlineStr">
        <is>
          <t>Hours entry validation cap</t>
        </is>
      </c>
      <c r="B9" s="27" t="n">
        <v>168</v>
      </c>
    </row>
    <row r="10">
      <c r="A10" s="26" t="inlineStr">
        <is>
          <t>Hourly wage validation cap</t>
        </is>
      </c>
      <c r="B10" s="46" t="n">
        <v>250</v>
      </c>
    </row>
    <row r="11">
      <c r="A11" s="24" t="inlineStr">
        <is>
          <t>Payroll burden validation cap</t>
        </is>
      </c>
      <c r="B11" s="45" t="n">
        <v>0.75</v>
      </c>
    </row>
    <row r="12">
      <c r="A12" s="26" t="inlineStr">
        <is>
          <t>Overtime multiplier validation cap</t>
        </is>
      </c>
      <c r="B12" s="48" t="n">
        <v>3</v>
      </c>
    </row>
    <row r="13"/>
    <row r="14" ht="30" customHeight="1">
      <c r="A14" s="4" t="inlineStr">
        <is>
          <t>Technician</t>
        </is>
      </c>
      <c r="B14" s="4" t="inlineStr">
        <is>
          <t>Base Hourly Wage</t>
        </is>
      </c>
      <c r="C14" s="4" t="inlineStr">
        <is>
          <t>Payroll Burden Rate</t>
        </is>
      </c>
      <c r="D14" s="4" t="inlineStr">
        <is>
          <t>Overtime Multiplier</t>
        </is>
      </c>
      <c r="E14" s="4" t="inlineStr">
        <is>
          <t>Active Status</t>
        </is>
      </c>
    </row>
    <row r="15">
      <c r="A15" s="16" t="inlineStr">
        <is>
          <t>Fictional Tech Aster</t>
        </is>
      </c>
      <c r="B15" s="49" t="n">
        <v>24.5</v>
      </c>
      <c r="C15" s="50" t="n">
        <v>0.22</v>
      </c>
      <c r="D15" s="51" t="n">
        <v>1.5</v>
      </c>
      <c r="E15" s="16" t="inlineStr">
        <is>
          <t>Active</t>
        </is>
      </c>
    </row>
    <row r="16">
      <c r="A16" s="16" t="inlineStr">
        <is>
          <t>Fictional Tech Birch</t>
        </is>
      </c>
      <c r="B16" s="49" t="n">
        <v>26</v>
      </c>
      <c r="C16" s="50" t="n">
        <v>0.24</v>
      </c>
      <c r="D16" s="51" t="n">
        <v>1.5</v>
      </c>
      <c r="E16" s="16" t="inlineStr">
        <is>
          <t>Active</t>
        </is>
      </c>
    </row>
    <row r="17">
      <c r="A17" s="16" t="inlineStr">
        <is>
          <t>Fictional Tech Cobalt</t>
        </is>
      </c>
      <c r="B17" s="49" t="n">
        <v>28.75</v>
      </c>
      <c r="C17" s="50" t="n">
        <v>0.25</v>
      </c>
      <c r="D17" s="51" t="n">
        <v>1.5</v>
      </c>
      <c r="E17" s="16" t="inlineStr">
        <is>
          <t>Active</t>
        </is>
      </c>
    </row>
    <row r="18">
      <c r="A18" s="16" t="inlineStr">
        <is>
          <t>Fictional Tech Drift</t>
        </is>
      </c>
      <c r="B18" s="49" t="n">
        <v>23</v>
      </c>
      <c r="C18" s="50" t="n">
        <v>0.2</v>
      </c>
      <c r="D18" s="51" t="n">
        <v>1.5</v>
      </c>
      <c r="E18" s="16" t="inlineStr">
        <is>
          <t>Active</t>
        </is>
      </c>
    </row>
    <row r="19">
      <c r="A19" s="16" t="inlineStr">
        <is>
          <t>Fictional Tech Ember</t>
        </is>
      </c>
      <c r="B19" s="49" t="n">
        <v>30</v>
      </c>
      <c r="C19" s="50" t="n">
        <v>0.27</v>
      </c>
      <c r="D19" s="51" t="n">
        <v>1.5</v>
      </c>
      <c r="E19" s="16" t="inlineStr">
        <is>
          <t>Active</t>
        </is>
      </c>
    </row>
    <row r="20">
      <c r="A20" s="16" t="inlineStr">
        <is>
          <t>Fictional Tech Fable</t>
        </is>
      </c>
      <c r="B20" s="49" t="n">
        <v>25.25</v>
      </c>
      <c r="C20" s="50" t="n">
        <v>0.23</v>
      </c>
      <c r="D20" s="51" t="n">
        <v>1.5</v>
      </c>
      <c r="E20" s="16" t="inlineStr">
        <is>
          <t>Active</t>
        </is>
      </c>
    </row>
    <row r="21">
      <c r="A21" s="16" t="n"/>
      <c r="B21" s="49" t="n"/>
      <c r="C21" s="50" t="n"/>
      <c r="D21" s="51" t="n"/>
      <c r="E21" s="16" t="n"/>
    </row>
    <row r="22">
      <c r="A22" s="16" t="n"/>
      <c r="B22" s="49" t="n"/>
      <c r="C22" s="50" t="n"/>
      <c r="D22" s="51" t="n"/>
      <c r="E22" s="16" t="n"/>
    </row>
    <row r="23">
      <c r="A23" s="16" t="n"/>
      <c r="B23" s="49" t="n"/>
      <c r="C23" s="50" t="n"/>
      <c r="D23" s="51" t="n"/>
      <c r="E23" s="16" t="n"/>
    </row>
    <row r="24">
      <c r="A24" s="16" t="n"/>
      <c r="B24" s="49" t="n"/>
      <c r="C24" s="50" t="n"/>
      <c r="D24" s="51" t="n"/>
      <c r="E24" s="16" t="n"/>
    </row>
    <row r="25">
      <c r="A25" s="16" t="n"/>
      <c r="B25" s="49" t="n"/>
      <c r="C25" s="50" t="n"/>
      <c r="D25" s="51" t="n"/>
      <c r="E25" s="16" t="n"/>
    </row>
    <row r="26">
      <c r="A26" s="16" t="n"/>
      <c r="B26" s="49" t="n"/>
      <c r="C26" s="50" t="n"/>
      <c r="D26" s="51" t="n"/>
      <c r="E26" s="16" t="n"/>
    </row>
    <row r="27">
      <c r="A27" s="16" t="n"/>
      <c r="B27" s="49" t="n"/>
      <c r="C27" s="50" t="n"/>
      <c r="D27" s="51" t="n"/>
      <c r="E27" s="16" t="n"/>
    </row>
    <row r="28">
      <c r="A28" s="16" t="n"/>
      <c r="B28" s="49" t="n"/>
      <c r="C28" s="50" t="n"/>
      <c r="D28" s="51" t="n"/>
      <c r="E28" s="16" t="n"/>
    </row>
    <row r="29">
      <c r="A29" s="16" t="n"/>
      <c r="B29" s="49" t="n"/>
      <c r="C29" s="50" t="n"/>
      <c r="D29" s="51" t="n"/>
      <c r="E29" s="16" t="n"/>
    </row>
    <row r="30">
      <c r="A30" s="16" t="n"/>
      <c r="B30" s="49" t="n"/>
      <c r="C30" s="50" t="n"/>
      <c r="D30" s="51" t="n"/>
      <c r="E30" s="16" t="n"/>
    </row>
    <row r="31">
      <c r="A31" s="16" t="n"/>
      <c r="B31" s="49" t="n"/>
      <c r="C31" s="50" t="n"/>
      <c r="D31" s="51" t="n"/>
      <c r="E31" s="16" t="n"/>
    </row>
    <row r="32">
      <c r="A32" s="16" t="n"/>
      <c r="B32" s="49" t="n"/>
      <c r="C32" s="50" t="n"/>
      <c r="D32" s="51" t="n"/>
      <c r="E32" s="16" t="n"/>
    </row>
    <row r="33">
      <c r="A33" s="16" t="n"/>
      <c r="B33" s="49" t="n"/>
      <c r="C33" s="50" t="n"/>
      <c r="D33" s="51" t="n"/>
      <c r="E33" s="16" t="n"/>
    </row>
    <row r="34">
      <c r="A34" s="16" t="n"/>
      <c r="B34" s="49" t="n"/>
      <c r="C34" s="50" t="n"/>
      <c r="D34" s="51" t="n"/>
      <c r="E34" s="16" t="n"/>
    </row>
    <row r="35">
      <c r="A35" s="16" t="n"/>
      <c r="B35" s="49" t="n"/>
      <c r="C35" s="50" t="n"/>
      <c r="D35" s="51" t="n"/>
      <c r="E35" s="16" t="n"/>
    </row>
    <row r="36">
      <c r="A36" s="16" t="n"/>
      <c r="B36" s="49" t="n"/>
      <c r="C36" s="50" t="n"/>
      <c r="D36" s="51" t="n"/>
      <c r="E36" s="16" t="n"/>
    </row>
    <row r="37">
      <c r="A37" s="16" t="n"/>
      <c r="B37" s="49" t="n"/>
      <c r="C37" s="50" t="n"/>
      <c r="D37" s="51" t="n"/>
      <c r="E37" s="16" t="n"/>
    </row>
    <row r="38">
      <c r="A38" s="16" t="n"/>
      <c r="B38" s="49" t="n"/>
      <c r="C38" s="50" t="n"/>
      <c r="D38" s="51" t="n"/>
      <c r="E38" s="16" t="n"/>
    </row>
    <row r="39">
      <c r="A39" s="16" t="n"/>
      <c r="B39" s="49" t="n"/>
      <c r="C39" s="50" t="n"/>
      <c r="D39" s="51" t="n"/>
      <c r="E39" s="16" t="n"/>
    </row>
    <row r="40">
      <c r="A40" s="16" t="n"/>
      <c r="B40" s="49" t="n"/>
      <c r="C40" s="50" t="n"/>
      <c r="D40" s="51" t="n"/>
      <c r="E40" s="16" t="n"/>
    </row>
    <row r="41">
      <c r="A41" s="16" t="n"/>
      <c r="B41" s="49" t="n"/>
      <c r="C41" s="50" t="n"/>
      <c r="D41" s="51" t="n"/>
      <c r="E41" s="16" t="n"/>
    </row>
    <row r="42">
      <c r="A42" s="16" t="n"/>
      <c r="B42" s="49" t="n"/>
      <c r="C42" s="50" t="n"/>
      <c r="D42" s="51" t="n"/>
      <c r="E42" s="16" t="n"/>
    </row>
    <row r="43">
      <c r="A43" s="16" t="n"/>
      <c r="B43" s="49" t="n"/>
      <c r="C43" s="50" t="n"/>
      <c r="D43" s="51" t="n"/>
      <c r="E43" s="16" t="n"/>
    </row>
    <row r="44">
      <c r="A44" s="16" t="n"/>
      <c r="B44" s="49" t="n"/>
      <c r="C44" s="50" t="n"/>
      <c r="D44" s="51" t="n"/>
      <c r="E44" s="16" t="n"/>
    </row>
    <row r="45">
      <c r="A45" s="16" t="n"/>
      <c r="B45" s="49" t="n"/>
      <c r="C45" s="50" t="n"/>
      <c r="D45" s="51" t="n"/>
      <c r="E45" s="16" t="n"/>
    </row>
    <row r="46">
      <c r="A46" s="16" t="n"/>
      <c r="B46" s="49" t="n"/>
      <c r="C46" s="50" t="n"/>
      <c r="D46" s="51" t="n"/>
      <c r="E46" s="16" t="n"/>
    </row>
    <row r="47">
      <c r="A47" s="16" t="n"/>
      <c r="B47" s="49" t="n"/>
      <c r="C47" s="50" t="n"/>
      <c r="D47" s="51" t="n"/>
      <c r="E47" s="16" t="n"/>
    </row>
    <row r="48">
      <c r="A48" s="16" t="n"/>
      <c r="B48" s="49" t="n"/>
      <c r="C48" s="50" t="n"/>
      <c r="D48" s="51" t="n"/>
      <c r="E48" s="16" t="n"/>
    </row>
    <row r="49">
      <c r="A49" s="16" t="n"/>
      <c r="B49" s="49" t="n"/>
      <c r="C49" s="50" t="n"/>
      <c r="D49" s="51" t="n"/>
      <c r="E49" s="16" t="n"/>
    </row>
    <row r="50">
      <c r="A50" s="16" t="n"/>
      <c r="B50" s="49" t="n"/>
      <c r="C50" s="50" t="n"/>
      <c r="D50" s="51" t="n"/>
      <c r="E50" s="16" t="n"/>
    </row>
    <row r="51">
      <c r="A51" s="16" t="n"/>
      <c r="B51" s="49" t="n"/>
      <c r="C51" s="50" t="n"/>
      <c r="D51" s="51" t="n"/>
      <c r="E51" s="16" t="n"/>
    </row>
    <row r="52">
      <c r="A52" s="16" t="n"/>
      <c r="B52" s="49" t="n"/>
      <c r="C52" s="50" t="n"/>
      <c r="D52" s="51" t="n"/>
      <c r="E52" s="16" t="n"/>
    </row>
    <row r="53">
      <c r="A53" s="16" t="n"/>
      <c r="B53" s="49" t="n"/>
      <c r="C53" s="50" t="n"/>
      <c r="D53" s="51" t="n"/>
      <c r="E53" s="16" t="n"/>
    </row>
    <row r="54">
      <c r="A54" s="16" t="n"/>
      <c r="B54" s="49" t="n"/>
      <c r="C54" s="50" t="n"/>
      <c r="D54" s="51" t="n"/>
      <c r="E54" s="16" t="n"/>
    </row>
    <row r="55">
      <c r="A55" s="16" t="n"/>
      <c r="B55" s="49" t="n"/>
      <c r="C55" s="50" t="n"/>
      <c r="D55" s="51" t="n"/>
      <c r="E55" s="16" t="n"/>
    </row>
    <row r="56">
      <c r="A56" s="16" t="n"/>
      <c r="B56" s="49" t="n"/>
      <c r="C56" s="50" t="n"/>
      <c r="D56" s="51" t="n"/>
      <c r="E56" s="16" t="n"/>
    </row>
    <row r="57">
      <c r="A57" s="16" t="n"/>
      <c r="B57" s="49" t="n"/>
      <c r="C57" s="50" t="n"/>
      <c r="D57" s="51" t="n"/>
      <c r="E57" s="16" t="n"/>
    </row>
    <row r="58">
      <c r="A58" s="16" t="n"/>
      <c r="B58" s="49" t="n"/>
      <c r="C58" s="50" t="n"/>
      <c r="D58" s="51" t="n"/>
      <c r="E58" s="16" t="n"/>
    </row>
    <row r="59">
      <c r="A59" s="16" t="n"/>
      <c r="B59" s="49" t="n"/>
      <c r="C59" s="50" t="n"/>
      <c r="D59" s="51" t="n"/>
      <c r="E59" s="16" t="n"/>
    </row>
    <row r="60">
      <c r="A60" s="16" t="n"/>
      <c r="B60" s="49" t="n"/>
      <c r="C60" s="50" t="n"/>
      <c r="D60" s="51" t="n"/>
      <c r="E60" s="16" t="n"/>
    </row>
    <row r="61">
      <c r="A61" s="16" t="n"/>
      <c r="B61" s="49" t="n"/>
      <c r="C61" s="50" t="n"/>
      <c r="D61" s="51" t="n"/>
      <c r="E61" s="16" t="n"/>
    </row>
    <row r="62">
      <c r="A62" s="16" t="n"/>
      <c r="B62" s="49" t="n"/>
      <c r="C62" s="50" t="n"/>
      <c r="D62" s="51" t="n"/>
      <c r="E62" s="16" t="n"/>
    </row>
    <row r="63">
      <c r="A63" s="16" t="n"/>
      <c r="B63" s="49" t="n"/>
      <c r="C63" s="50" t="n"/>
      <c r="D63" s="51" t="n"/>
      <c r="E63" s="16" t="n"/>
    </row>
    <row r="64">
      <c r="A64" s="16" t="n"/>
      <c r="B64" s="49" t="n"/>
      <c r="C64" s="50" t="n"/>
      <c r="D64" s="51" t="n"/>
      <c r="E64" s="16" t="n"/>
    </row>
    <row r="65">
      <c r="A65" s="16" t="n"/>
      <c r="B65" s="49" t="n"/>
      <c r="C65" s="50" t="n"/>
      <c r="D65" s="51" t="n"/>
      <c r="E65" s="16" t="n"/>
    </row>
    <row r="66">
      <c r="A66" s="16" t="n"/>
      <c r="B66" s="49" t="n"/>
      <c r="C66" s="50" t="n"/>
      <c r="D66" s="51" t="n"/>
      <c r="E66" s="16" t="n"/>
    </row>
    <row r="67">
      <c r="A67" s="16" t="n"/>
      <c r="B67" s="49" t="n"/>
      <c r="C67" s="50" t="n"/>
      <c r="D67" s="51" t="n"/>
      <c r="E67" s="16" t="n"/>
    </row>
    <row r="68">
      <c r="A68" s="16" t="n"/>
      <c r="B68" s="49" t="n"/>
      <c r="C68" s="50" t="n"/>
      <c r="D68" s="51" t="n"/>
      <c r="E68" s="16" t="n"/>
    </row>
    <row r="69">
      <c r="A69" s="16" t="n"/>
      <c r="B69" s="49" t="n"/>
      <c r="C69" s="50" t="n"/>
      <c r="D69" s="51" t="n"/>
      <c r="E69" s="16" t="n"/>
    </row>
    <row r="70">
      <c r="A70" s="16" t="n"/>
      <c r="B70" s="49" t="n"/>
      <c r="C70" s="50" t="n"/>
      <c r="D70" s="51" t="n"/>
      <c r="E70" s="16" t="n"/>
    </row>
    <row r="71">
      <c r="A71" s="16" t="n"/>
      <c r="B71" s="49" t="n"/>
      <c r="C71" s="50" t="n"/>
      <c r="D71" s="51" t="n"/>
      <c r="E71" s="16" t="n"/>
    </row>
    <row r="72">
      <c r="A72" s="16" t="n"/>
      <c r="B72" s="49" t="n"/>
      <c r="C72" s="50" t="n"/>
      <c r="D72" s="51" t="n"/>
      <c r="E72" s="16" t="n"/>
    </row>
    <row r="73">
      <c r="A73" s="16" t="n"/>
      <c r="B73" s="49" t="n"/>
      <c r="C73" s="50" t="n"/>
      <c r="D73" s="51" t="n"/>
      <c r="E73" s="16" t="n"/>
    </row>
    <row r="74">
      <c r="A74" s="16" t="n"/>
      <c r="B74" s="49" t="n"/>
      <c r="C74" s="50" t="n"/>
      <c r="D74" s="51" t="n"/>
      <c r="E74" s="16" t="n"/>
    </row>
    <row r="75">
      <c r="A75" s="16" t="n"/>
      <c r="B75" s="49" t="n"/>
      <c r="C75" s="50" t="n"/>
      <c r="D75" s="51" t="n"/>
      <c r="E75" s="16" t="n"/>
    </row>
    <row r="76">
      <c r="A76" s="16" t="n"/>
      <c r="B76" s="49" t="n"/>
      <c r="C76" s="50" t="n"/>
      <c r="D76" s="51" t="n"/>
      <c r="E76" s="16" t="n"/>
    </row>
    <row r="77">
      <c r="A77" s="16" t="n"/>
      <c r="B77" s="49" t="n"/>
      <c r="C77" s="50" t="n"/>
      <c r="D77" s="51" t="n"/>
      <c r="E77" s="16" t="n"/>
    </row>
    <row r="78">
      <c r="A78" s="16" t="n"/>
      <c r="B78" s="49" t="n"/>
      <c r="C78" s="50" t="n"/>
      <c r="D78" s="51" t="n"/>
      <c r="E78" s="16" t="n"/>
    </row>
    <row r="79">
      <c r="A79" s="16" t="n"/>
      <c r="B79" s="49" t="n"/>
      <c r="C79" s="50" t="n"/>
      <c r="D79" s="51" t="n"/>
      <c r="E79" s="16" t="n"/>
    </row>
    <row r="80">
      <c r="A80" s="16" t="n"/>
      <c r="B80" s="49" t="n"/>
      <c r="C80" s="50" t="n"/>
      <c r="D80" s="51" t="n"/>
      <c r="E80" s="16" t="n"/>
    </row>
    <row r="81">
      <c r="A81" s="16" t="n"/>
      <c r="B81" s="49" t="n"/>
      <c r="C81" s="50" t="n"/>
      <c r="D81" s="51" t="n"/>
      <c r="E81" s="16" t="n"/>
    </row>
    <row r="82">
      <c r="A82" s="16" t="n"/>
      <c r="B82" s="49" t="n"/>
      <c r="C82" s="50" t="n"/>
      <c r="D82" s="51" t="n"/>
      <c r="E82" s="16" t="n"/>
    </row>
    <row r="83">
      <c r="A83" s="16" t="n"/>
      <c r="B83" s="49" t="n"/>
      <c r="C83" s="50" t="n"/>
      <c r="D83" s="51" t="n"/>
      <c r="E83" s="16" t="n"/>
    </row>
    <row r="84">
      <c r="A84" s="16" t="n"/>
      <c r="B84" s="49" t="n"/>
      <c r="C84" s="50" t="n"/>
      <c r="D84" s="51" t="n"/>
      <c r="E84" s="16" t="n"/>
    </row>
    <row r="85">
      <c r="A85" s="16" t="n"/>
      <c r="B85" s="49" t="n"/>
      <c r="C85" s="50" t="n"/>
      <c r="D85" s="51" t="n"/>
      <c r="E85" s="16" t="n"/>
    </row>
    <row r="86">
      <c r="A86" s="16" t="n"/>
      <c r="B86" s="49" t="n"/>
      <c r="C86" s="50" t="n"/>
      <c r="D86" s="51" t="n"/>
      <c r="E86" s="16" t="n"/>
    </row>
    <row r="87">
      <c r="A87" s="16" t="n"/>
      <c r="B87" s="49" t="n"/>
      <c r="C87" s="50" t="n"/>
      <c r="D87" s="51" t="n"/>
      <c r="E87" s="16" t="n"/>
    </row>
    <row r="88">
      <c r="A88" s="16" t="n"/>
      <c r="B88" s="49" t="n"/>
      <c r="C88" s="50" t="n"/>
      <c r="D88" s="51" t="n"/>
      <c r="E88" s="16" t="n"/>
    </row>
    <row r="89">
      <c r="A89" s="16" t="n"/>
      <c r="B89" s="49" t="n"/>
      <c r="C89" s="50" t="n"/>
      <c r="D89" s="51" t="n"/>
      <c r="E89" s="16" t="n"/>
    </row>
    <row r="90">
      <c r="A90" s="16" t="n"/>
      <c r="B90" s="49" t="n"/>
      <c r="C90" s="50" t="n"/>
      <c r="D90" s="51" t="n"/>
      <c r="E90" s="16" t="n"/>
    </row>
    <row r="91">
      <c r="A91" s="16" t="n"/>
      <c r="B91" s="49" t="n"/>
      <c r="C91" s="50" t="n"/>
      <c r="D91" s="51" t="n"/>
      <c r="E91" s="16" t="n"/>
    </row>
    <row r="92">
      <c r="A92" s="16" t="n"/>
      <c r="B92" s="49" t="n"/>
      <c r="C92" s="50" t="n"/>
      <c r="D92" s="51" t="n"/>
      <c r="E92" s="16" t="n"/>
    </row>
    <row r="93">
      <c r="A93" s="16" t="n"/>
      <c r="B93" s="49" t="n"/>
      <c r="C93" s="50" t="n"/>
      <c r="D93" s="51" t="n"/>
      <c r="E93" s="16" t="n"/>
    </row>
    <row r="94">
      <c r="A94" s="16" t="n"/>
      <c r="B94" s="49" t="n"/>
      <c r="C94" s="50" t="n"/>
      <c r="D94" s="51" t="n"/>
      <c r="E94" s="16" t="n"/>
    </row>
    <row r="95">
      <c r="A95" s="16" t="n"/>
      <c r="B95" s="49" t="n"/>
      <c r="C95" s="50" t="n"/>
      <c r="D95" s="51" t="n"/>
      <c r="E95" s="16" t="n"/>
    </row>
    <row r="96">
      <c r="A96" s="16" t="n"/>
      <c r="B96" s="49" t="n"/>
      <c r="C96" s="50" t="n"/>
      <c r="D96" s="51" t="n"/>
      <c r="E96" s="16" t="n"/>
    </row>
    <row r="97">
      <c r="A97" s="16" t="n"/>
      <c r="B97" s="49" t="n"/>
      <c r="C97" s="50" t="n"/>
      <c r="D97" s="51" t="n"/>
      <c r="E97" s="16" t="n"/>
    </row>
    <row r="98">
      <c r="A98" s="16" t="n"/>
      <c r="B98" s="49" t="n"/>
      <c r="C98" s="50" t="n"/>
      <c r="D98" s="51" t="n"/>
      <c r="E98" s="16" t="n"/>
    </row>
    <row r="99">
      <c r="A99" s="16" t="n"/>
      <c r="B99" s="49" t="n"/>
      <c r="C99" s="50" t="n"/>
      <c r="D99" s="51" t="n"/>
      <c r="E99" s="16" t="n"/>
    </row>
    <row r="100">
      <c r="A100" s="16" t="n"/>
      <c r="B100" s="49" t="n"/>
      <c r="C100" s="50" t="n"/>
      <c r="D100" s="51" t="n"/>
      <c r="E100" s="16" t="n"/>
    </row>
    <row r="101">
      <c r="A101" s="16" t="n"/>
      <c r="B101" s="49" t="n"/>
      <c r="C101" s="50" t="n"/>
      <c r="D101" s="51" t="n"/>
      <c r="E101" s="16" t="n"/>
    </row>
    <row r="102">
      <c r="A102" s="16" t="n"/>
      <c r="B102" s="49" t="n"/>
      <c r="C102" s="50" t="n"/>
      <c r="D102" s="51" t="n"/>
      <c r="E102" s="16" t="n"/>
    </row>
    <row r="103">
      <c r="A103" s="16" t="n"/>
      <c r="B103" s="49" t="n"/>
      <c r="C103" s="50" t="n"/>
      <c r="D103" s="51" t="n"/>
      <c r="E103" s="16" t="n"/>
    </row>
    <row r="104">
      <c r="A104" s="16" t="n"/>
      <c r="B104" s="49" t="n"/>
      <c r="C104" s="50" t="n"/>
      <c r="D104" s="51" t="n"/>
      <c r="E104" s="16" t="n"/>
    </row>
    <row r="105">
      <c r="A105" s="16" t="n"/>
      <c r="B105" s="49" t="n"/>
      <c r="C105" s="50" t="n"/>
      <c r="D105" s="51" t="n"/>
      <c r="E105" s="16" t="n"/>
    </row>
    <row r="106">
      <c r="A106" s="16" t="n"/>
      <c r="B106" s="49" t="n"/>
      <c r="C106" s="50" t="n"/>
      <c r="D106" s="51" t="n"/>
      <c r="E106" s="16" t="n"/>
    </row>
    <row r="107">
      <c r="A107" s="16" t="n"/>
      <c r="B107" s="49" t="n"/>
      <c r="C107" s="50" t="n"/>
      <c r="D107" s="51" t="n"/>
      <c r="E107" s="16" t="n"/>
    </row>
    <row r="108">
      <c r="A108" s="16" t="n"/>
      <c r="B108" s="49" t="n"/>
      <c r="C108" s="50" t="n"/>
      <c r="D108" s="51" t="n"/>
      <c r="E108" s="16" t="n"/>
    </row>
    <row r="109">
      <c r="A109" s="16" t="n"/>
      <c r="B109" s="49" t="n"/>
      <c r="C109" s="50" t="n"/>
      <c r="D109" s="51" t="n"/>
      <c r="E109" s="16" t="n"/>
    </row>
    <row r="110">
      <c r="A110" s="16" t="n"/>
      <c r="B110" s="49" t="n"/>
      <c r="C110" s="50" t="n"/>
      <c r="D110" s="51" t="n"/>
      <c r="E110" s="16" t="n"/>
    </row>
    <row r="111">
      <c r="A111" s="16" t="n"/>
      <c r="B111" s="49" t="n"/>
      <c r="C111" s="50" t="n"/>
      <c r="D111" s="51" t="n"/>
      <c r="E111" s="16" t="n"/>
    </row>
    <row r="112">
      <c r="A112" s="16" t="n"/>
      <c r="B112" s="49" t="n"/>
      <c r="C112" s="50" t="n"/>
      <c r="D112" s="51" t="n"/>
      <c r="E112" s="16" t="n"/>
    </row>
    <row r="113">
      <c r="A113" s="16" t="n"/>
      <c r="B113" s="49" t="n"/>
      <c r="C113" s="50" t="n"/>
      <c r="D113" s="51" t="n"/>
      <c r="E113" s="16" t="n"/>
    </row>
    <row r="114">
      <c r="A114" s="16" t="n"/>
      <c r="B114" s="49" t="n"/>
      <c r="C114" s="50" t="n"/>
      <c r="D114" s="51" t="n"/>
      <c r="E114" s="16" t="n"/>
    </row>
  </sheetData>
  <autoFilter ref="A14:E114"/>
  <mergeCells count="1">
    <mergeCell ref="A1:K1"/>
  </mergeCells>
  <dataValidations count="11">
    <dataValidation sqref="B3" showDropDown="0" showInputMessage="0" showErrorMessage="1" allowBlank="0" errorTitle="Check target" error="Enter a productive hours target from 0% through 100%." type="decimal" operator="between">
      <formula1>0</formula1>
      <formula2>1</formula2>
    </dataValidation>
    <dataValidation sqref="B4:B5 B9" showDropDown="0" showInputMessage="0" showErrorMessage="1" allowBlank="0" errorTitle="Check hours limit" error="Enter an hours limit from 0 through 168." type="decimal" operator="between">
      <formula1>0</formula1>
      <formula2>168</formula2>
    </dataValidation>
    <dataValidation sqref="B6" showDropDown="0" showInputMessage="0" showErrorMessage="1" allowBlank="0" errorTitle="Check cost threshold" error="Enter a nonnegative dollar threshold." type="decimal" operator="between">
      <formula1>0</formula1>
      <formula2>1000</formula2>
    </dataValidation>
    <dataValidation sqref="B7:B8" showDropDown="0" showInputMessage="0" showErrorMessage="1" allowBlank="0" errorTitle="Check assumption date" error="Enter an assumption date from 01/01/2026 through 12/31/2035." type="date" operator="between">
      <formula1>DATE(2026,1,1)</formula1>
      <formula2>DATE(2035,12,31)</formula2>
    </dataValidation>
    <dataValidation sqref="B10" showDropDown="0" showInputMessage="0" showErrorMessage="1" allowBlank="0" errorTitle="Check cap" error="Enter a nonnegative validation cap." type="decimal" operator="between">
      <formula1>0</formula1>
      <formula2>1000</formula2>
    </dataValidation>
    <dataValidation sqref="B11" showDropDown="0" showInputMessage="0" showErrorMessage="1" allowBlank="0" errorTitle="Check burden cap" error="Enter a payroll burden cap from 0% through 200%." type="decimal" operator="between">
      <formula1>0</formula1>
      <formula2>2</formula2>
    </dataValidation>
    <dataValidation sqref="B12" showDropDown="0" showInputMessage="0" showErrorMessage="1" allowBlank="0" errorTitle="Check multiplier cap" error="Enter an overtime multiplier cap from 1.00 through 5.00." type="decimal" operator="between">
      <formula1>1</formula1>
      <formula2>5</formula2>
    </dataValidation>
    <dataValidation sqref="B15:B114" showDropDown="0" showInputMessage="0" showErrorMessage="1" allowBlank="0" errorTitle="Check wage" error="Enter a wage from zero through the editable wage cap." type="decimal" operator="between">
      <formula1>0</formula1>
      <formula2>$B$10</formula2>
    </dataValidation>
    <dataValidation sqref="C15:C114" showDropDown="0" showInputMessage="0" showErrorMessage="1" allowBlank="0" errorTitle="Check burden rate" error="Enter a payroll burden rate within the editable cap." type="decimal" operator="between">
      <formula1>0</formula1>
      <formula2>$B$11</formula2>
    </dataValidation>
    <dataValidation sqref="D15:D114" showDropDown="0" showInputMessage="0" showErrorMessage="1" allowBlank="0" errorTitle="Check overtime multiplier" error="Enter an overtime multiplier within the editable cap." type="decimal" operator="between">
      <formula1>1</formula1>
      <formula2>$B$12</formula2>
    </dataValidation>
    <dataValidation sqref="E15:E114" showDropDown="0" showInputMessage="0" showErrorMessage="1" allowBlank="0" errorTitle="Check technician status" error="Select Active or Inactive." type="list">
      <formula1>$K$4:$K$5</formula1>
    </dataValidation>
  </dataValidations>
  <pageMargins left="0.25" right="0.25" top="0.5" bottom="0.5" header="0.5" footer="0.5"/>
  <pageSetup orientation="landscape" fitToHeight="0" fitToWidth="1"/>
  <headerFooter>
    <oddHeader/>
    <oddFooter>&amp;CInternal calculation aid — review entered data and assumptions.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Operations</dc:creator>
  <dc:title xmlns:dc="http://purl.org/dc/elements/1.1/">Pest Control Technician Labor Cost Calculator</dc:title>
  <dc:subject xmlns:dc="http://purl.org/dc/elements/1.1/">Loaded technician labor cost calculation</dc:subject>
  <dcterms:created xmlns:dcterms="http://purl.org/dc/terms/" xmlns:xsi="http://www.w3.org/2001/XMLSchema-instance" xsi:type="dcterms:W3CDTF">2026-09-10T23:39:58Z</dcterms:created>
  <dcterms:modified xmlns:dcterms="http://purl.org/dc/terms/" xmlns:xsi="http://www.w3.org/2001/XMLSchema-instance" xsi:type="dcterms:W3CDTF">2026-09-10T23:39:59+00:00Z</dcterms:modified>
</cp:coreProperties>
</file>