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Invoice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'Invoices'!$A$5:$T$105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mm/dd/yyyy"/>
    <numFmt numFmtId="165" formatCode="$#,##0.00"/>
    <numFmt numFmtId="166" formatCode="0.0%"/>
    <numFmt numFmtId="167" formatCode="$#,##0.00;[Red]-$#,##0.00"/>
    <numFmt numFmtId="168" formatCode="$0.00"/>
  </numFmts>
  <fonts count="8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b val="1"/>
      <color rgb="00FFFFFF"/>
      <sz val="10"/>
    </font>
    <font>
      <name val="Aptos"/>
      <color rgb="0024343A"/>
      <sz val="10"/>
    </font>
    <font>
      <name val="Aptos"/>
      <i val="1"/>
      <color rgb="0054666D"/>
      <sz val="9"/>
    </font>
    <font>
      <name val="Aptos Display"/>
      <b val="1"/>
      <color rgb="00FFFFFF"/>
      <sz val="16"/>
    </font>
    <font>
      <name val="Aptos"/>
      <b val="1"/>
      <color rgb="0024343A"/>
      <sz val="10"/>
    </font>
    <font>
      <name val="Aptos Display"/>
      <b val="1"/>
      <color rgb="0024343A"/>
      <sz val="13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FF1C9"/>
      </patternFill>
    </fill>
    <fill>
      <patternFill patternType="solid">
        <fgColor rgb="00F5F8F6"/>
      </patternFill>
    </fill>
    <fill>
      <patternFill patternType="solid">
        <fgColor rgb="00FFFFFF"/>
      </patternFill>
    </fill>
  </fills>
  <borders count="7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5" fillId="2" borderId="1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164" fontId="6" fillId="0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 wrapText="1"/>
    </xf>
    <xf numFmtId="165" fontId="7" fillId="5" borderId="1" applyAlignment="1" pivotButton="0" quotePrefix="0" xfId="0">
      <alignment horizontal="right" vertical="center"/>
    </xf>
    <xf numFmtId="1" fontId="7" fillId="5" borderId="1" applyAlignment="1" pivotButton="0" quotePrefix="0" xfId="0">
      <alignment horizontal="right" vertical="center"/>
    </xf>
    <xf numFmtId="166" fontId="7" fillId="5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 wrapText="1"/>
    </xf>
    <xf numFmtId="165" fontId="3" fillId="6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 wrapText="1"/>
    </xf>
    <xf numFmtId="165" fontId="3" fillId="5" borderId="1" applyAlignment="1" pivotButton="0" quotePrefix="0" xfId="0">
      <alignment horizontal="right" vertical="center"/>
    </xf>
    <xf numFmtId="0" fontId="5" fillId="2" borderId="2" applyAlignment="1" pivotButton="0" quotePrefix="0" xfId="0">
      <alignment horizontal="left" vertical="center"/>
    </xf>
    <xf numFmtId="0" fontId="0" fillId="2" borderId="2" pivotButton="0" quotePrefix="0" xfId="0"/>
    <xf numFmtId="0" fontId="4" fillId="0" borderId="0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left" vertical="center" wrapText="1"/>
    </xf>
    <xf numFmtId="2" fontId="3" fillId="4" borderId="1" applyAlignment="1" pivotButton="0" quotePrefix="0" xfId="0">
      <alignment horizontal="left" vertical="center" wrapText="1"/>
    </xf>
    <xf numFmtId="167" fontId="3" fillId="4" borderId="1" applyAlignment="1" pivotButton="0" quotePrefix="0" xfId="0">
      <alignment horizontal="left" vertical="center" wrapText="1"/>
    </xf>
    <xf numFmtId="167" fontId="3" fillId="5" borderId="1" applyAlignment="1" pivotButton="0" quotePrefix="0" xfId="0">
      <alignment horizontal="left" vertical="center" wrapText="1"/>
    </xf>
    <xf numFmtId="1" fontId="3" fillId="5" borderId="1" applyAlignment="1" pivotButton="0" quotePrefix="0" xfId="0">
      <alignment horizontal="left" vertical="center" wrapText="1"/>
    </xf>
    <xf numFmtId="164" fontId="3" fillId="6" borderId="1" applyAlignment="1" pivotButton="0" quotePrefix="0" xfId="0">
      <alignment horizontal="left" vertical="center" wrapText="1"/>
    </xf>
    <xf numFmtId="167" fontId="3" fillId="6" borderId="1" applyAlignment="1" pivotButton="0" quotePrefix="0" xfId="0">
      <alignment horizontal="left" vertical="center" wrapText="1"/>
    </xf>
    <xf numFmtId="1" fontId="3" fillId="6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68" fontId="3" fillId="4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left" vertical="center"/>
    </xf>
    <xf numFmtId="2" fontId="3" fillId="4" borderId="1" applyAlignment="1" pivotButton="0" quotePrefix="0" xfId="0">
      <alignment horizontal="left" vertical="center"/>
    </xf>
    <xf numFmtId="0" fontId="0" fillId="0" borderId="5" pivotButton="0" quotePrefix="0" xfId="0"/>
    <xf numFmtId="0" fontId="0" fillId="0" borderId="6" pivotButton="0" quotePrefix="0" xfId="0"/>
    <xf numFmtId="164" fontId="6" fillId="0" borderId="0" applyAlignment="1" pivotButton="0" quotePrefix="0" xfId="0">
      <alignment horizontal="left" vertical="center"/>
    </xf>
    <xf numFmtId="165" fontId="7" fillId="5" borderId="1" applyAlignment="1" pivotButton="0" quotePrefix="0" xfId="0">
      <alignment horizontal="right" vertical="center"/>
    </xf>
    <xf numFmtId="166" fontId="7" fillId="5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left" vertical="center" wrapText="1"/>
    </xf>
    <xf numFmtId="167" fontId="3" fillId="4" borderId="1" applyAlignment="1" pivotButton="0" quotePrefix="0" xfId="0">
      <alignment horizontal="left" vertical="center" wrapText="1"/>
    </xf>
    <xf numFmtId="167" fontId="3" fillId="5" borderId="1" applyAlignment="1" pivotButton="0" quotePrefix="0" xfId="0">
      <alignment horizontal="left" vertical="center" wrapText="1"/>
    </xf>
    <xf numFmtId="164" fontId="3" fillId="6" borderId="1" applyAlignment="1" pivotButton="0" quotePrefix="0" xfId="0">
      <alignment horizontal="left" vertical="center" wrapText="1"/>
    </xf>
    <xf numFmtId="167" fontId="3" fillId="6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/>
    </xf>
    <xf numFmtId="168" fontId="3" fillId="4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B84A3A"/>
        </patternFill>
      </fill>
    </dxf>
    <dxf>
      <font>
        <name val="Aptos"/>
        <b val="1"/>
        <color rgb="00FFFFFF"/>
        <sz val="10"/>
      </font>
      <fill>
        <patternFill patternType="solid">
          <fgColor rgb="00D56A4A"/>
        </patternFill>
      </fill>
    </dxf>
    <dxf>
      <font>
        <name val="Aptos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Spend by Cost Code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'Summary'!B12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'Summary'!$A$13:$A$18</f>
            </numRef>
          </cat>
          <val>
            <numRef>
              <f>'Summary'!$B$13:$B$18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 Dollars</a:t>
                </a:r>
              </a:p>
            </rich>
          </tx>
        </title>
        <numFmt formatCode="$#,##0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11</row>
      <rowOff>0</rowOff>
    </from>
    <ext cx="4500000" cy="241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22" customWidth="1" min="3" max="3"/>
    <col width="17" customWidth="1" min="4" max="4"/>
    <col width="20" customWidth="1" min="5" max="5"/>
    <col width="15" customWidth="1" min="6" max="6"/>
    <col width="19" customWidth="1" min="7" max="7"/>
    <col width="17" customWidth="1" min="8" max="8"/>
  </cols>
  <sheetData>
    <row r="1" ht="34" customHeight="1">
      <c r="A1" s="1" t="inlineStr">
        <is>
          <t>Pest Control Vendor Invoice Summary</t>
        </is>
      </c>
      <c r="B1" s="34" t="n"/>
      <c r="C1" s="34" t="n"/>
      <c r="D1" s="34" t="n"/>
      <c r="E1" s="34" t="n"/>
      <c r="F1" s="34" t="n"/>
      <c r="G1" s="34" t="n"/>
      <c r="H1" s="35" t="n"/>
    </row>
    <row r="2">
      <c r="A2" s="2" t="inlineStr">
        <is>
          <t>As of Date</t>
        </is>
      </c>
      <c r="B2" s="36">
        <f>Assumptions!$B$3</f>
        <v/>
      </c>
    </row>
    <row r="3"/>
    <row r="4" ht="38" customHeight="1">
      <c r="A4" s="4" t="inlineStr">
        <is>
          <t>Total Invoiced</t>
        </is>
      </c>
      <c r="B4" s="37">
        <f>SUM(Invoices!$L$6:$L$105)</f>
        <v/>
      </c>
      <c r="C4" s="4" t="inlineStr">
        <is>
          <t>Open Balance</t>
        </is>
      </c>
      <c r="D4" s="37">
        <f>SUM(Invoices!$R$6:$R$105)</f>
        <v/>
      </c>
      <c r="E4" s="4" t="inlineStr">
        <is>
          <t>Open Bills</t>
        </is>
      </c>
      <c r="F4" s="6">
        <f>COUNTIF(Invoices!$R$6:$R$105,"&gt;"&amp;Assumptions!$B$5)</f>
        <v/>
      </c>
      <c r="G4" s="4" t="inlineStr">
        <is>
          <t>Overdue Amount</t>
        </is>
      </c>
      <c r="H4" s="37">
        <f>IFERROR(SUMIFS(Invoices!$R$6:$R$105,Invoices!$R$6:$R$105,"&gt;"&amp;Assumptions!$B$5,Invoices!$E$6:$E$105,"&lt;"&amp;Assumptions!$B$3),0)</f>
        <v/>
      </c>
    </row>
    <row r="5"/>
    <row r="6"/>
    <row r="7" ht="38" customHeight="1">
      <c r="A7" s="4" t="inlineStr">
        <is>
          <t>Due in Warning Window</t>
        </is>
      </c>
      <c r="B7" s="37">
        <f>IFERROR(SUMIFS(Invoices!$R$6:$R$105,Invoices!$R$6:$R$105,"&gt;"&amp;Assumptions!$B$5,Invoices!$E$6:$E$105,"&gt;="&amp;Assumptions!$B$3,Invoices!$E$6:$E$105,"&lt;="&amp;Assumptions!$B$3+Assumptions!$B$4),0)</f>
        <v/>
      </c>
      <c r="C7" s="4" t="inlineStr">
        <is>
          <t>Awaiting Approval</t>
        </is>
      </c>
      <c r="D7" s="6">
        <f>COUNTIF(Invoices!$N$6:$N$105,"Pending review")</f>
        <v/>
      </c>
      <c r="E7" s="4" t="inlineStr">
        <is>
          <t>Paid This Month</t>
        </is>
      </c>
      <c r="F7" s="37">
        <f>SUMIFS(Invoices!$Q$6:$Q$105,Invoices!$P$6:$P$105,"&gt;="&amp;DATE(YEAR(Assumptions!$B$3),MONTH(Assumptions!$B$3),1),Invoices!$P$6:$P$105,"&lt;"&amp;DATE(YEAR(Assumptions!$B$3),MONTH(Assumptions!$B$3)+1,1))</f>
        <v/>
      </c>
      <c r="G7" s="4" t="inlineStr">
        <is>
          <t>Average Bill</t>
        </is>
      </c>
      <c r="H7" s="37">
        <f>IFERROR(AVERAGEIF(Invoices!$L$6:$L$105,"&gt;0"),"")</f>
        <v/>
      </c>
    </row>
    <row r="8"/>
    <row r="9"/>
    <row r="10" ht="38" customHeight="1">
      <c r="A10" s="4" t="inlineStr">
        <is>
          <t>Flagged Rows</t>
        </is>
      </c>
      <c r="B10" s="6">
        <f>COUNTIF(Invoices!$T$6:$T$105,"?*")</f>
        <v/>
      </c>
      <c r="C10" s="4" t="inlineStr">
        <is>
          <t>Paid Amount / Invoiced</t>
        </is>
      </c>
      <c r="D10" s="38">
        <f>IFERROR(SUM(Invoices!$Q$6:$Q$105)/SUM(Invoices!$L$6:$L$105),"")</f>
        <v/>
      </c>
      <c r="E10" s="4" t="inlineStr">
        <is>
          <t>Bills Entered</t>
        </is>
      </c>
      <c r="F10" s="6">
        <f>COUNTA(Invoices!$A$6:$A$105)</f>
        <v/>
      </c>
      <c r="G10" s="4" t="inlineStr">
        <is>
          <t>Paid Amount</t>
        </is>
      </c>
      <c r="H10" s="37">
        <f>SUM(Invoices!$Q$6:$Q$105)</f>
        <v/>
      </c>
    </row>
    <row r="11"/>
    <row r="12">
      <c r="A12" s="4" t="inlineStr">
        <is>
          <t>Cost Code</t>
        </is>
      </c>
      <c r="B12" s="4" t="inlineStr">
        <is>
          <t>Invoiced Amount</t>
        </is>
      </c>
    </row>
    <row r="13">
      <c r="A13" s="8">
        <f>Assumptions!$G$3</f>
        <v/>
      </c>
      <c r="B13" s="39">
        <f>SUMIF(Invoices!$G$6:$G$105,$A13,Invoices!$L$6:$L$105)</f>
        <v/>
      </c>
    </row>
    <row r="14">
      <c r="A14" s="10">
        <f>Assumptions!$G$4</f>
        <v/>
      </c>
      <c r="B14" s="40">
        <f>SUMIF(Invoices!$G$6:$G$105,$A14,Invoices!$L$6:$L$105)</f>
        <v/>
      </c>
    </row>
    <row r="15">
      <c r="A15" s="8">
        <f>Assumptions!$G$5</f>
        <v/>
      </c>
      <c r="B15" s="39">
        <f>SUMIF(Invoices!$G$6:$G$105,$A15,Invoices!$L$6:$L$105)</f>
        <v/>
      </c>
    </row>
    <row r="16">
      <c r="A16" s="10">
        <f>Assumptions!$G$6</f>
        <v/>
      </c>
      <c r="B16" s="40">
        <f>SUMIF(Invoices!$G$6:$G$105,$A16,Invoices!$L$6:$L$105)</f>
        <v/>
      </c>
    </row>
    <row r="17">
      <c r="A17" s="8">
        <f>Assumptions!$G$7</f>
        <v/>
      </c>
      <c r="B17" s="39">
        <f>SUMIF(Invoices!$G$6:$G$105,$A17,Invoices!$L$6:$L$105)</f>
        <v/>
      </c>
    </row>
    <row r="18">
      <c r="A18" s="10">
        <f>Assumptions!$G$8</f>
        <v/>
      </c>
      <c r="B18" s="40">
        <f>SUMIF(Invoices!$G$6:$G$105,$A18,Invoices!$L$6:$L$105)</f>
        <v/>
      </c>
    </row>
  </sheetData>
  <mergeCells count="1">
    <mergeCell ref="A1:H1"/>
  </mergeCells>
  <conditionalFormatting sqref="H4">
    <cfRule type="expression" priority="1" dxfId="0">
      <formula>H4&gt;0</formula>
    </cfRule>
  </conditionalFormatting>
  <conditionalFormatting sqref="B10">
    <cfRule type="expression" priority="2" dxfId="0">
      <formula>B10&gt;0</formula>
    </cfRule>
  </conditionalFormatting>
  <conditionalFormatting sqref="D7">
    <cfRule type="expression" priority="3" dxfId="1">
      <formula>D7&gt;0</formula>
    </cfRule>
  </conditionalFormatting>
  <pageMargins left="0.25" right="0.25" top="0.4" bottom="0.4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T105"/>
  <sheetViews>
    <sheetView showGridLines="0" zoomScale="75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35" customWidth="1" min="2" max="2"/>
    <col width="21" customWidth="1" min="3" max="3"/>
    <col width="13" customWidth="1" min="4" max="4"/>
    <col width="14" customWidth="1" min="5" max="5"/>
    <col width="16" customWidth="1" min="6" max="6"/>
    <col width="22" customWidth="1" min="7" max="7"/>
    <col width="24" customWidth="1" min="8" max="8"/>
    <col width="31" customWidth="1" min="9" max="9"/>
    <col width="11" customWidth="1" min="10" max="10"/>
    <col width="12" customWidth="1" min="11" max="11"/>
    <col width="15" customWidth="1" min="12" max="12"/>
    <col width="23" customWidth="1" min="13" max="13"/>
    <col width="17" customWidth="1" min="14" max="14"/>
    <col width="18" customWidth="1" min="15" max="15"/>
    <col width="14" customWidth="1" min="16" max="16"/>
    <col width="14" customWidth="1" min="17" max="17"/>
    <col width="14" customWidth="1" min="18" max="18"/>
    <col width="12" customWidth="1" min="19" max="19"/>
    <col width="31" customWidth="1" min="20" max="20"/>
  </cols>
  <sheetData>
    <row r="1" ht="30" customHeight="1">
      <c r="A1" s="12" t="inlineStr">
        <is>
          <t>Pest Control Vendor Invoice Tracker</t>
        </is>
      </c>
      <c r="B1" s="13" t="n"/>
      <c r="C1" s="13" t="n"/>
      <c r="D1" s="13" t="n"/>
      <c r="E1" s="13" t="n"/>
      <c r="F1" s="13" t="n"/>
      <c r="G1" s="13" t="n"/>
      <c r="H1" s="13" t="n"/>
      <c r="I1" s="13" t="n"/>
      <c r="J1" s="13" t="n"/>
      <c r="K1" s="13" t="n"/>
      <c r="L1" s="13" t="n"/>
      <c r="M1" s="13" t="n"/>
      <c r="N1" s="13" t="n"/>
      <c r="O1" s="13" t="n"/>
      <c r="P1" s="13" t="n"/>
      <c r="Q1" s="13" t="n"/>
      <c r="R1" s="13" t="n"/>
      <c r="S1" s="13" t="n"/>
      <c r="T1" s="13" t="n"/>
    </row>
    <row r="2" ht="24" customHeight="1">
      <c r="A2" s="14" t="inlineStr">
        <is>
          <t>Enter the bill's stated due date. Expected Due Date is a planning comparison based on editable fictional vendor defaults.</t>
        </is>
      </c>
    </row>
    <row r="3" ht="24" customHeight="1">
      <c r="A3" s="14" t="inlineStr">
        <is>
          <t>Review alerts manually before approving or recording a payment; this workbook does not process payments or verify outside records.</t>
        </is>
      </c>
    </row>
    <row r="4"/>
    <row r="5" ht="38" customHeight="1">
      <c r="A5" s="15" t="inlineStr">
        <is>
          <t>Record ID</t>
        </is>
      </c>
      <c r="B5" s="15" t="inlineStr">
        <is>
          <t>Vendor</t>
        </is>
      </c>
      <c r="C5" s="15" t="inlineStr">
        <is>
          <t>Vendor Invoice Number</t>
        </is>
      </c>
      <c r="D5" s="15" t="inlineStr">
        <is>
          <t>Invoice Date</t>
        </is>
      </c>
      <c r="E5" s="15" t="inlineStr">
        <is>
          <t>Bill Due Date</t>
        </is>
      </c>
      <c r="F5" s="15" t="inlineStr">
        <is>
          <t>Expected Due Date</t>
        </is>
      </c>
      <c r="G5" s="15" t="inlineStr">
        <is>
          <t>Cost Code</t>
        </is>
      </c>
      <c r="H5" s="15" t="inlineStr">
        <is>
          <t>Cost Center / Site</t>
        </is>
      </c>
      <c r="I5" s="15" t="inlineStr">
        <is>
          <t>Product / Service</t>
        </is>
      </c>
      <c r="J5" s="15" t="inlineStr">
        <is>
          <t>Quantity</t>
        </is>
      </c>
      <c r="K5" s="15" t="inlineStr">
        <is>
          <t>Unit</t>
        </is>
      </c>
      <c r="L5" s="15" t="inlineStr">
        <is>
          <t>Invoice Amount</t>
        </is>
      </c>
      <c r="M5" s="15" t="inlineStr">
        <is>
          <t>Responsibility</t>
        </is>
      </c>
      <c r="N5" s="15" t="inlineStr">
        <is>
          <t>Approval Status</t>
        </is>
      </c>
      <c r="O5" s="15" t="inlineStr">
        <is>
          <t>Payment Status</t>
        </is>
      </c>
      <c r="P5" s="15" t="inlineStr">
        <is>
          <t>Payment Date</t>
        </is>
      </c>
      <c r="Q5" s="15" t="inlineStr">
        <is>
          <t>Paid Amount</t>
        </is>
      </c>
      <c r="R5" s="15" t="inlineStr">
        <is>
          <t>Balance Due</t>
        </is>
      </c>
      <c r="S5" s="15" t="inlineStr">
        <is>
          <t>Days to Due</t>
        </is>
      </c>
      <c r="T5" s="15" t="inlineStr">
        <is>
          <t>Review Alert</t>
        </is>
      </c>
    </row>
    <row r="6" ht="30" customHeight="1">
      <c r="A6" s="16" t="inlineStr">
        <is>
          <t>FIC-INV-0001</t>
        </is>
      </c>
      <c r="B6" s="16" t="inlineStr">
        <is>
          <t>Fictional Fable Shield Supply Co.</t>
        </is>
      </c>
      <c r="C6" s="16" t="inlineStr">
        <is>
          <t>FIC-FS-1001</t>
        </is>
      </c>
      <c r="D6" s="41" t="n">
        <v>46254</v>
      </c>
      <c r="E6" s="41" t="n">
        <v>46284</v>
      </c>
      <c r="F6" s="42">
        <f>IF(OR($B6="",$D6=""),"",IFERROR($D6+VLOOKUP($B6,Assumptions!$D$3:$E$8,2,FALSE),""))</f>
        <v/>
      </c>
      <c r="G6" s="16" t="inlineStr">
        <is>
          <t>Treatment Materials</t>
        </is>
      </c>
      <c r="H6" s="16" t="inlineStr">
        <is>
          <t>Fictional North Branch</t>
        </is>
      </c>
      <c r="I6" s="16" t="inlineStr">
        <is>
          <t>Fictional monitoring station cases</t>
        </is>
      </c>
      <c r="J6" s="19" t="n">
        <v>4</v>
      </c>
      <c r="K6" s="16" t="inlineStr">
        <is>
          <t>Cases</t>
        </is>
      </c>
      <c r="L6" s="43" t="n">
        <v>620</v>
      </c>
      <c r="M6" s="16" t="inlineStr">
        <is>
          <t>Inventory Coordinator</t>
        </is>
      </c>
      <c r="N6" s="16" t="inlineStr">
        <is>
          <t>Approved</t>
        </is>
      </c>
      <c r="O6" s="16" t="inlineStr">
        <is>
          <t>Unpaid</t>
        </is>
      </c>
      <c r="P6" s="41" t="n"/>
      <c r="Q6" s="43" t="n">
        <v>0</v>
      </c>
      <c r="R6" s="44">
        <f>IF(OR($A6="",$L6=""),"",IFERROR(MAX(0,$L6-IF($Q6="",0,$Q6)),""))</f>
        <v/>
      </c>
      <c r="S6" s="22">
        <f>IF(OR($A6="",$E6="",$R6="",$R6&lt;=Assumptions!$B$5),"",IFERROR($E6-Assumptions!$B$3,""))</f>
        <v/>
      </c>
      <c r="T6" s="10">
        <f>IF($A6="","",IF(OR($B6="",$C6="",$D6="",$E6="",$G6="",$H6="",$I6="",$J6="",$K6="",$L6="",$M6="",$N6="",$O6=""),"Missing fields - review",IF($L6&lt;=0,"Amount check - review",IF(COUNTIFS($B$6:$B$105,$B6,$C$6:$C$105,$C6)&gt;1,"Possible duplicate - review",IF($Q6&gt;$L6+Assumptions!$B$5,"Payment exceeds invoice - review",IF(AND($Q6&gt;Assumptions!$B$5,$P6=""),"Payment date missing - review",IF(AND($O6="Paid",$R6&gt;Assumptions!$B$5),"Paid status mismatch - review",IF(AND($O6&lt;&gt;"Paid",$R6&lt;=Assumptions!$B$5),"Payment status check - review",IF(AND($O6="Unpaid",$Q6&gt;Assumptions!$B$5),"Payment status mismatch - review",IF(AND($N6&lt;&gt;"Approved",$Q6&gt;Assumptions!$B$5),"Approval check - review",IF(AND($R6&gt;Assumptions!$B$5,$E6&lt;Assumptions!$B$3),"Overdue - review",IF(AND($R6&gt;Assumptions!$B$5,$E6&gt;=Assumptions!$B$3,$E6&lt;=Assumptions!$B$3+Assumptions!$B$4),"Due soon - review",IF($N6="Pending review","Approval pending - review",IF($N6="Declined","Approval declined - review",""))))))))))))))</f>
        <v/>
      </c>
    </row>
    <row r="7" ht="30" customHeight="1">
      <c r="A7" s="16" t="inlineStr">
        <is>
          <t>FIC-INV-0002</t>
        </is>
      </c>
      <c r="B7" s="16" t="inlineStr">
        <is>
          <t>Fictional Imaginary Fleet &amp; Fuel LLC</t>
        </is>
      </c>
      <c r="C7" s="16" t="inlineStr">
        <is>
          <t>FIC-FF-2042</t>
        </is>
      </c>
      <c r="D7" s="41" t="n">
        <v>46249</v>
      </c>
      <c r="E7" s="41" t="n">
        <v>46279</v>
      </c>
      <c r="F7" s="45">
        <f>IF(OR($B7="",$D7=""),"",IFERROR($D7+VLOOKUP($B7,Assumptions!$D$3:$E$8,2,FALSE),""))</f>
        <v/>
      </c>
      <c r="G7" s="16" t="inlineStr">
        <is>
          <t>Fleet Expense</t>
        </is>
      </c>
      <c r="H7" s="16" t="inlineStr">
        <is>
          <t>Fictional East Route Hub</t>
        </is>
      </c>
      <c r="I7" s="16" t="inlineStr">
        <is>
          <t>Fictional vehicle fuel bill</t>
        </is>
      </c>
      <c r="J7" s="19" t="n">
        <v>42.5</v>
      </c>
      <c r="K7" s="16" t="inlineStr">
        <is>
          <t>Gallons</t>
        </is>
      </c>
      <c r="L7" s="43" t="n">
        <v>382.4</v>
      </c>
      <c r="M7" s="16" t="inlineStr">
        <is>
          <t>Operations Manager</t>
        </is>
      </c>
      <c r="N7" s="16" t="inlineStr">
        <is>
          <t>Approved</t>
        </is>
      </c>
      <c r="O7" s="16" t="inlineStr">
        <is>
          <t>Scheduled</t>
        </is>
      </c>
      <c r="P7" s="41" t="n"/>
      <c r="Q7" s="43" t="n">
        <v>0</v>
      </c>
      <c r="R7" s="46">
        <f>IF(OR($A7="",$L7=""),"",IFERROR(MAX(0,$L7-IF($Q7="",0,$Q7)),""))</f>
        <v/>
      </c>
      <c r="S7" s="25">
        <f>IF(OR($A7="",$E7="",$R7="",$R7&lt;=Assumptions!$B$5),"",IFERROR($E7-Assumptions!$B$3,""))</f>
        <v/>
      </c>
      <c r="T7" s="8">
        <f>IF($A7="","",IF(OR($B7="",$C7="",$D7="",$E7="",$G7="",$H7="",$I7="",$J7="",$K7="",$L7="",$M7="",$N7="",$O7=""),"Missing fields - review",IF($L7&lt;=0,"Amount check - review",IF(COUNTIFS($B$6:$B$105,$B7,$C$6:$C$105,$C7)&gt;1,"Possible duplicate - review",IF($Q7&gt;$L7+Assumptions!$B$5,"Payment exceeds invoice - review",IF(AND($Q7&gt;Assumptions!$B$5,$P7=""),"Payment date missing - review",IF(AND($O7="Paid",$R7&gt;Assumptions!$B$5),"Paid status mismatch - review",IF(AND($O7&lt;&gt;"Paid",$R7&lt;=Assumptions!$B$5),"Payment status check - review",IF(AND($O7="Unpaid",$Q7&gt;Assumptions!$B$5),"Payment status mismatch - review",IF(AND($N7&lt;&gt;"Approved",$Q7&gt;Assumptions!$B$5),"Approval check - review",IF(AND($R7&gt;Assumptions!$B$5,$E7&lt;Assumptions!$B$3),"Overdue - review",IF(AND($R7&gt;Assumptions!$B$5,$E7&gt;=Assumptions!$B$3,$E7&lt;=Assumptions!$B$3+Assumptions!$B$4),"Due soon - review",IF($N7="Pending review","Approval pending - review",IF($N7="Declined","Approval declined - review",""))))))))))))))</f>
        <v/>
      </c>
    </row>
    <row r="8" ht="30" customHeight="1">
      <c r="A8" s="16" t="inlineStr">
        <is>
          <t>FIC-INV-0003</t>
        </is>
      </c>
      <c r="B8" s="16" t="inlineStr">
        <is>
          <t>Fictional Storybook Uniform Services Inc.</t>
        </is>
      </c>
      <c r="C8" s="16" t="inlineStr">
        <is>
          <t>FIC-US-3308</t>
        </is>
      </c>
      <c r="D8" s="41" t="n">
        <v>46235</v>
      </c>
      <c r="E8" s="41" t="n">
        <v>46265</v>
      </c>
      <c r="F8" s="42">
        <f>IF(OR($B8="",$D8=""),"",IFERROR($D8+VLOOKUP($B8,Assumptions!$D$3:$E$8,2,FALSE),""))</f>
        <v/>
      </c>
      <c r="G8" s="16" t="inlineStr">
        <is>
          <t>Uniforms</t>
        </is>
      </c>
      <c r="H8" s="16" t="inlineStr">
        <is>
          <t>Fictional Central Branch</t>
        </is>
      </c>
      <c r="I8" s="16" t="inlineStr">
        <is>
          <t>Fictional uniform rental service</t>
        </is>
      </c>
      <c r="J8" s="19" t="n">
        <v>1</v>
      </c>
      <c r="K8" s="16" t="inlineStr">
        <is>
          <t>Months</t>
        </is>
      </c>
      <c r="L8" s="43" t="n">
        <v>245</v>
      </c>
      <c r="M8" s="16" t="inlineStr">
        <is>
          <t>Service Manager</t>
        </is>
      </c>
      <c r="N8" s="16" t="inlineStr">
        <is>
          <t>Pending review</t>
        </is>
      </c>
      <c r="O8" s="16" t="inlineStr">
        <is>
          <t>Unpaid</t>
        </is>
      </c>
      <c r="P8" s="41" t="n"/>
      <c r="Q8" s="43" t="n">
        <v>0</v>
      </c>
      <c r="R8" s="44">
        <f>IF(OR($A8="",$L8=""),"",IFERROR(MAX(0,$L8-IF($Q8="",0,$Q8)),""))</f>
        <v/>
      </c>
      <c r="S8" s="22">
        <f>IF(OR($A8="",$E8="",$R8="",$R8&lt;=Assumptions!$B$5),"",IFERROR($E8-Assumptions!$B$3,""))</f>
        <v/>
      </c>
      <c r="T8" s="10">
        <f>IF($A8="","",IF(OR($B8="",$C8="",$D8="",$E8="",$G8="",$H8="",$I8="",$J8="",$K8="",$L8="",$M8="",$N8="",$O8=""),"Missing fields - review",IF($L8&lt;=0,"Amount check - review",IF(COUNTIFS($B$6:$B$105,$B8,$C$6:$C$105,$C8)&gt;1,"Possible duplicate - review",IF($Q8&gt;$L8+Assumptions!$B$5,"Payment exceeds invoice - review",IF(AND($Q8&gt;Assumptions!$B$5,$P8=""),"Payment date missing - review",IF(AND($O8="Paid",$R8&gt;Assumptions!$B$5),"Paid status mismatch - review",IF(AND($O8&lt;&gt;"Paid",$R8&lt;=Assumptions!$B$5),"Payment status check - review",IF(AND($O8="Unpaid",$Q8&gt;Assumptions!$B$5),"Payment status mismatch - review",IF(AND($N8&lt;&gt;"Approved",$Q8&gt;Assumptions!$B$5),"Approval check - review",IF(AND($R8&gt;Assumptions!$B$5,$E8&lt;Assumptions!$B$3),"Overdue - review",IF(AND($R8&gt;Assumptions!$B$5,$E8&gt;=Assumptions!$B$3,$E8&lt;=Assumptions!$B$3+Assumptions!$B$4),"Due soon - review",IF($N8="Pending review","Approval pending - review",IF($N8="Declined","Approval declined - review",""))))))))))))))</f>
        <v/>
      </c>
    </row>
    <row r="9" ht="30" customHeight="1">
      <c r="A9" s="16" t="inlineStr">
        <is>
          <t>FIC-INV-0004</t>
        </is>
      </c>
      <c r="B9" s="16" t="inlineStr">
        <is>
          <t>Fictional Make-Believe Equipment Repair Co.</t>
        </is>
      </c>
      <c r="C9" s="16" t="inlineStr">
        <is>
          <t>FIC-ER-4117</t>
        </is>
      </c>
      <c r="D9" s="41" t="n">
        <v>46261</v>
      </c>
      <c r="E9" s="41" t="n">
        <v>46275</v>
      </c>
      <c r="F9" s="45">
        <f>IF(OR($B9="",$D9=""),"",IFERROR($D9+VLOOKUP($B9,Assumptions!$D$3:$E$8,2,FALSE),""))</f>
        <v/>
      </c>
      <c r="G9" s="16" t="inlineStr">
        <is>
          <t>Equipment Repair</t>
        </is>
      </c>
      <c r="H9" s="16" t="inlineStr">
        <is>
          <t>Fictional South Branch</t>
        </is>
      </c>
      <c r="I9" s="16" t="inlineStr">
        <is>
          <t>Fictional sprayer bench repair</t>
        </is>
      </c>
      <c r="J9" s="19" t="n">
        <v>2</v>
      </c>
      <c r="K9" s="16" t="inlineStr">
        <is>
          <t>Hours</t>
        </is>
      </c>
      <c r="L9" s="43" t="n">
        <v>360</v>
      </c>
      <c r="M9" s="16" t="inlineStr">
        <is>
          <t>Service Manager</t>
        </is>
      </c>
      <c r="N9" s="16" t="inlineStr">
        <is>
          <t>Approved</t>
        </is>
      </c>
      <c r="O9" s="16" t="inlineStr">
        <is>
          <t>Partially paid</t>
        </is>
      </c>
      <c r="P9" s="41" t="n">
        <v>46270</v>
      </c>
      <c r="Q9" s="43" t="n">
        <v>160</v>
      </c>
      <c r="R9" s="46">
        <f>IF(OR($A9="",$L9=""),"",IFERROR(MAX(0,$L9-IF($Q9="",0,$Q9)),""))</f>
        <v/>
      </c>
      <c r="S9" s="25">
        <f>IF(OR($A9="",$E9="",$R9="",$R9&lt;=Assumptions!$B$5),"",IFERROR($E9-Assumptions!$B$3,""))</f>
        <v/>
      </c>
      <c r="T9" s="8">
        <f>IF($A9="","",IF(OR($B9="",$C9="",$D9="",$E9="",$G9="",$H9="",$I9="",$J9="",$K9="",$L9="",$M9="",$N9="",$O9=""),"Missing fields - review",IF($L9&lt;=0,"Amount check - review",IF(COUNTIFS($B$6:$B$105,$B9,$C$6:$C$105,$C9)&gt;1,"Possible duplicate - review",IF($Q9&gt;$L9+Assumptions!$B$5,"Payment exceeds invoice - review",IF(AND($Q9&gt;Assumptions!$B$5,$P9=""),"Payment date missing - review",IF(AND($O9="Paid",$R9&gt;Assumptions!$B$5),"Paid status mismatch - review",IF(AND($O9&lt;&gt;"Paid",$R9&lt;=Assumptions!$B$5),"Payment status check - review",IF(AND($O9="Unpaid",$Q9&gt;Assumptions!$B$5),"Payment status mismatch - review",IF(AND($N9&lt;&gt;"Approved",$Q9&gt;Assumptions!$B$5),"Approval check - review",IF(AND($R9&gt;Assumptions!$B$5,$E9&lt;Assumptions!$B$3),"Overdue - review",IF(AND($R9&gt;Assumptions!$B$5,$E9&gt;=Assumptions!$B$3,$E9&lt;=Assumptions!$B$3+Assumptions!$B$4),"Due soon - review",IF($N9="Pending review","Approval pending - review",IF($N9="Declined","Approval declined - review",""))))))))))))))</f>
        <v/>
      </c>
    </row>
    <row r="10" ht="30" customHeight="1">
      <c r="A10" s="16" t="inlineStr">
        <is>
          <t>FIC-INV-0005</t>
        </is>
      </c>
      <c r="B10" s="16" t="inlineStr">
        <is>
          <t>Fictional Safety Gear Supply LLC</t>
        </is>
      </c>
      <c r="C10" s="16" t="inlineStr">
        <is>
          <t>FIC-SG-5204</t>
        </is>
      </c>
      <c r="D10" s="41" t="n">
        <v>46259</v>
      </c>
      <c r="E10" s="41" t="n">
        <v>46289</v>
      </c>
      <c r="F10" s="42">
        <f>IF(OR($B10="",$D10=""),"",IFERROR($D10+VLOOKUP($B10,Assumptions!$D$3:$E$8,2,FALSE),""))</f>
        <v/>
      </c>
      <c r="G10" s="16" t="inlineStr">
        <is>
          <t>Safety Supplies</t>
        </is>
      </c>
      <c r="H10" s="16" t="inlineStr">
        <is>
          <t>Fictional North Branch</t>
        </is>
      </c>
      <c r="I10" s="16" t="inlineStr">
        <is>
          <t>Fictional disposable glove boxes</t>
        </is>
      </c>
      <c r="J10" s="19" t="n">
        <v>6</v>
      </c>
      <c r="K10" s="16" t="inlineStr">
        <is>
          <t>Boxes</t>
        </is>
      </c>
      <c r="L10" s="43" t="n">
        <v>510</v>
      </c>
      <c r="M10" s="16" t="inlineStr">
        <is>
          <t>Inventory Coordinator</t>
        </is>
      </c>
      <c r="N10" s="16" t="inlineStr">
        <is>
          <t>Approved</t>
        </is>
      </c>
      <c r="O10" s="16" t="inlineStr">
        <is>
          <t>Unpaid</t>
        </is>
      </c>
      <c r="P10" s="41" t="n"/>
      <c r="Q10" s="43" t="n">
        <v>0</v>
      </c>
      <c r="R10" s="44">
        <f>IF(OR($A10="",$L10=""),"",IFERROR(MAX(0,$L10-IF($Q10="",0,$Q10)),""))</f>
        <v/>
      </c>
      <c r="S10" s="22">
        <f>IF(OR($A10="",$E10="",$R10="",$R10&lt;=Assumptions!$B$5),"",IFERROR($E10-Assumptions!$B$3,""))</f>
        <v/>
      </c>
      <c r="T10" s="10">
        <f>IF($A10="","",IF(OR($B10="",$C10="",$D10="",$E10="",$G10="",$H10="",$I10="",$J10="",$K10="",$L10="",$M10="",$N10="",$O10=""),"Missing fields - review",IF($L10&lt;=0,"Amount check - review",IF(COUNTIFS($B$6:$B$105,$B10,$C$6:$C$105,$C10)&gt;1,"Possible duplicate - review",IF($Q10&gt;$L10+Assumptions!$B$5,"Payment exceeds invoice - review",IF(AND($Q10&gt;Assumptions!$B$5,$P10=""),"Payment date missing - review",IF(AND($O10="Paid",$R10&gt;Assumptions!$B$5),"Paid status mismatch - review",IF(AND($O10&lt;&gt;"Paid",$R10&lt;=Assumptions!$B$5),"Payment status check - review",IF(AND($O10="Unpaid",$Q10&gt;Assumptions!$B$5),"Payment status mismatch - review",IF(AND($N10&lt;&gt;"Approved",$Q10&gt;Assumptions!$B$5),"Approval check - review",IF(AND($R10&gt;Assumptions!$B$5,$E10&lt;Assumptions!$B$3),"Overdue - review",IF(AND($R10&gt;Assumptions!$B$5,$E10&gt;=Assumptions!$B$3,$E10&lt;=Assumptions!$B$3+Assumptions!$B$4),"Due soon - review",IF($N10="Pending review","Approval pending - review",IF($N10="Declined","Approval declined - review",""))))))))))))))</f>
        <v/>
      </c>
    </row>
    <row r="11" ht="30" customHeight="1">
      <c r="A11" s="16" t="inlineStr">
        <is>
          <t>FIC-INV-0006</t>
        </is>
      </c>
      <c r="B11" s="16" t="inlineStr">
        <is>
          <t>Fictional Pretend Office Goods Co.</t>
        </is>
      </c>
      <c r="C11" s="16" t="inlineStr">
        <is>
          <t>FIC-OG-6109</t>
        </is>
      </c>
      <c r="D11" s="41" t="n">
        <v>46244</v>
      </c>
      <c r="E11" s="41" t="n">
        <v>46274</v>
      </c>
      <c r="F11" s="45">
        <f>IF(OR($B11="",$D11=""),"",IFERROR($D11+VLOOKUP($B11,Assumptions!$D$3:$E$8,2,FALSE),""))</f>
        <v/>
      </c>
      <c r="G11" s="16" t="inlineStr">
        <is>
          <t>Office &amp; Admin</t>
        </is>
      </c>
      <c r="H11" s="16" t="inlineStr">
        <is>
          <t>Fictional Main Office</t>
        </is>
      </c>
      <c r="I11" s="16" t="inlineStr">
        <is>
          <t>Fictional office supply boxes</t>
        </is>
      </c>
      <c r="J11" s="19" t="n">
        <v>3</v>
      </c>
      <c r="K11" s="16" t="inlineStr">
        <is>
          <t>Boxes</t>
        </is>
      </c>
      <c r="L11" s="43" t="n">
        <v>189.75</v>
      </c>
      <c r="M11" s="16" t="inlineStr">
        <is>
          <t>Office Coordinator</t>
        </is>
      </c>
      <c r="N11" s="16" t="inlineStr">
        <is>
          <t>Approved</t>
        </is>
      </c>
      <c r="O11" s="16" t="inlineStr">
        <is>
          <t>Paid</t>
        </is>
      </c>
      <c r="P11" s="41" t="n">
        <v>46273</v>
      </c>
      <c r="Q11" s="43" t="n">
        <v>189.75</v>
      </c>
      <c r="R11" s="46">
        <f>IF(OR($A11="",$L11=""),"",IFERROR(MAX(0,$L11-IF($Q11="",0,$Q11)),""))</f>
        <v/>
      </c>
      <c r="S11" s="25">
        <f>IF(OR($A11="",$E11="",$R11="",$R11&lt;=Assumptions!$B$5),"",IFERROR($E11-Assumptions!$B$3,""))</f>
        <v/>
      </c>
      <c r="T11" s="8">
        <f>IF($A11="","",IF(OR($B11="",$C11="",$D11="",$E11="",$G11="",$H11="",$I11="",$J11="",$K11="",$L11="",$M11="",$N11="",$O11=""),"Missing fields - review",IF($L11&lt;=0,"Amount check - review",IF(COUNTIFS($B$6:$B$105,$B11,$C$6:$C$105,$C11)&gt;1,"Possible duplicate - review",IF($Q11&gt;$L11+Assumptions!$B$5,"Payment exceeds invoice - review",IF(AND($Q11&gt;Assumptions!$B$5,$P11=""),"Payment date missing - review",IF(AND($O11="Paid",$R11&gt;Assumptions!$B$5),"Paid status mismatch - review",IF(AND($O11&lt;&gt;"Paid",$R11&lt;=Assumptions!$B$5),"Payment status check - review",IF(AND($O11="Unpaid",$Q11&gt;Assumptions!$B$5),"Payment status mismatch - review",IF(AND($N11&lt;&gt;"Approved",$Q11&gt;Assumptions!$B$5),"Approval check - review",IF(AND($R11&gt;Assumptions!$B$5,$E11&lt;Assumptions!$B$3),"Overdue - review",IF(AND($R11&gt;Assumptions!$B$5,$E11&gt;=Assumptions!$B$3,$E11&lt;=Assumptions!$B$3+Assumptions!$B$4),"Due soon - review",IF($N11="Pending review","Approval pending - review",IF($N11="Declined","Approval declined - review",""))))))))))))))</f>
        <v/>
      </c>
    </row>
    <row r="12" ht="30" customHeight="1">
      <c r="A12" s="16" t="inlineStr">
        <is>
          <t>FIC-INV-0007</t>
        </is>
      </c>
      <c r="B12" s="16" t="inlineStr">
        <is>
          <t>Fictional Imaginary Fleet &amp; Fuel LLC</t>
        </is>
      </c>
      <c r="C12" s="16" t="inlineStr">
        <is>
          <t>FIC-FF-2059</t>
        </is>
      </c>
      <c r="D12" s="41" t="n">
        <v>46267</v>
      </c>
      <c r="E12" s="41" t="n">
        <v>46297</v>
      </c>
      <c r="F12" s="42">
        <f>IF(OR($B12="",$D12=""),"",IFERROR($D12+VLOOKUP($B12,Assumptions!$D$3:$E$8,2,FALSE),""))</f>
        <v/>
      </c>
      <c r="G12" s="16" t="inlineStr">
        <is>
          <t>Fleet Expense</t>
        </is>
      </c>
      <c r="H12" s="16" t="inlineStr">
        <is>
          <t>Fictional West Route Hub</t>
        </is>
      </c>
      <c r="I12" s="16" t="inlineStr">
        <is>
          <t>Fictional vehicle tire inspections</t>
        </is>
      </c>
      <c r="J12" s="19" t="n">
        <v>3</v>
      </c>
      <c r="K12" s="16" t="inlineStr">
        <is>
          <t>Each</t>
        </is>
      </c>
      <c r="L12" s="43" t="n">
        <v>270</v>
      </c>
      <c r="M12" s="16" t="inlineStr">
        <is>
          <t>Operations Manager</t>
        </is>
      </c>
      <c r="N12" s="16" t="inlineStr">
        <is>
          <t>Pending review</t>
        </is>
      </c>
      <c r="O12" s="16" t="inlineStr">
        <is>
          <t>Unpaid</t>
        </is>
      </c>
      <c r="P12" s="41" t="n"/>
      <c r="Q12" s="43" t="n">
        <v>0</v>
      </c>
      <c r="R12" s="44">
        <f>IF(OR($A12="",$L12=""),"",IFERROR(MAX(0,$L12-IF($Q12="",0,$Q12)),""))</f>
        <v/>
      </c>
      <c r="S12" s="22">
        <f>IF(OR($A12="",$E12="",$R12="",$R12&lt;=Assumptions!$B$5),"",IFERROR($E12-Assumptions!$B$3,""))</f>
        <v/>
      </c>
      <c r="T12" s="10">
        <f>IF($A12="","",IF(OR($B12="",$C12="",$D12="",$E12="",$G12="",$H12="",$I12="",$J12="",$K12="",$L12="",$M12="",$N12="",$O12=""),"Missing fields - review",IF($L12&lt;=0,"Amount check - review",IF(COUNTIFS($B$6:$B$105,$B12,$C$6:$C$105,$C12)&gt;1,"Possible duplicate - review",IF($Q12&gt;$L12+Assumptions!$B$5,"Payment exceeds invoice - review",IF(AND($Q12&gt;Assumptions!$B$5,$P12=""),"Payment date missing - review",IF(AND($O12="Paid",$R12&gt;Assumptions!$B$5),"Paid status mismatch - review",IF(AND($O12&lt;&gt;"Paid",$R12&lt;=Assumptions!$B$5),"Payment status check - review",IF(AND($O12="Unpaid",$Q12&gt;Assumptions!$B$5),"Payment status mismatch - review",IF(AND($N12&lt;&gt;"Approved",$Q12&gt;Assumptions!$B$5),"Approval check - review",IF(AND($R12&gt;Assumptions!$B$5,$E12&lt;Assumptions!$B$3),"Overdue - review",IF(AND($R12&gt;Assumptions!$B$5,$E12&gt;=Assumptions!$B$3,$E12&lt;=Assumptions!$B$3+Assumptions!$B$4),"Due soon - review",IF($N12="Pending review","Approval pending - review",IF($N12="Declined","Approval declined - review",""))))))))))))))</f>
        <v/>
      </c>
    </row>
    <row r="13" ht="30" customHeight="1">
      <c r="A13" s="16" t="inlineStr">
        <is>
          <t>FIC-INV-0008</t>
        </is>
      </c>
      <c r="B13" s="16" t="inlineStr">
        <is>
          <t>Fictional Fable Shield Supply Co.</t>
        </is>
      </c>
      <c r="C13" s="16" t="inlineStr">
        <is>
          <t>FIC-FS-1028</t>
        </is>
      </c>
      <c r="D13" s="41" t="n">
        <v>46266</v>
      </c>
      <c r="E13" s="41" t="n">
        <v>46296</v>
      </c>
      <c r="F13" s="45">
        <f>IF(OR($B13="",$D13=""),"",IFERROR($D13+VLOOKUP($B13,Assumptions!$D$3:$E$8,2,FALSE),""))</f>
        <v/>
      </c>
      <c r="G13" s="16" t="inlineStr">
        <is>
          <t>Treatment Materials</t>
        </is>
      </c>
      <c r="H13" s="16" t="inlineStr">
        <is>
          <t>Fictional Central Branch</t>
        </is>
      </c>
      <c r="I13" s="16" t="inlineStr">
        <is>
          <t>Fictional exclusion mesh rolls</t>
        </is>
      </c>
      <c r="J13" s="19" t="n">
        <v>8</v>
      </c>
      <c r="K13" s="16" t="inlineStr">
        <is>
          <t>Rolls</t>
        </is>
      </c>
      <c r="L13" s="43" t="n">
        <v>712</v>
      </c>
      <c r="M13" s="16" t="inlineStr">
        <is>
          <t>Inventory Coordinator</t>
        </is>
      </c>
      <c r="N13" s="16" t="inlineStr">
        <is>
          <t>Approved</t>
        </is>
      </c>
      <c r="O13" s="16" t="inlineStr">
        <is>
          <t>Scheduled</t>
        </is>
      </c>
      <c r="P13" s="41" t="n"/>
      <c r="Q13" s="43" t="n">
        <v>0</v>
      </c>
      <c r="R13" s="46">
        <f>IF(OR($A13="",$L13=""),"",IFERROR(MAX(0,$L13-IF($Q13="",0,$Q13)),""))</f>
        <v/>
      </c>
      <c r="S13" s="25">
        <f>IF(OR($A13="",$E13="",$R13="",$R13&lt;=Assumptions!$B$5),"",IFERROR($E13-Assumptions!$B$3,""))</f>
        <v/>
      </c>
      <c r="T13" s="8">
        <f>IF($A13="","",IF(OR($B13="",$C13="",$D13="",$E13="",$G13="",$H13="",$I13="",$J13="",$K13="",$L13="",$M13="",$N13="",$O13=""),"Missing fields - review",IF($L13&lt;=0,"Amount check - review",IF(COUNTIFS($B$6:$B$105,$B13,$C$6:$C$105,$C13)&gt;1,"Possible duplicate - review",IF($Q13&gt;$L13+Assumptions!$B$5,"Payment exceeds invoice - review",IF(AND($Q13&gt;Assumptions!$B$5,$P13=""),"Payment date missing - review",IF(AND($O13="Paid",$R13&gt;Assumptions!$B$5),"Paid status mismatch - review",IF(AND($O13&lt;&gt;"Paid",$R13&lt;=Assumptions!$B$5),"Payment status check - review",IF(AND($O13="Unpaid",$Q13&gt;Assumptions!$B$5),"Payment status mismatch - review",IF(AND($N13&lt;&gt;"Approved",$Q13&gt;Assumptions!$B$5),"Approval check - review",IF(AND($R13&gt;Assumptions!$B$5,$E13&lt;Assumptions!$B$3),"Overdue - review",IF(AND($R13&gt;Assumptions!$B$5,$E13&gt;=Assumptions!$B$3,$E13&lt;=Assumptions!$B$3+Assumptions!$B$4),"Due soon - review",IF($N13="Pending review","Approval pending - review",IF($N13="Declined","Approval declined - review",""))))))))))))))</f>
        <v/>
      </c>
    </row>
    <row r="14" ht="30" customHeight="1">
      <c r="A14" s="16" t="inlineStr">
        <is>
          <t>FIC-INV-0009</t>
        </is>
      </c>
      <c r="B14" s="16" t="inlineStr">
        <is>
          <t>Fictional Storybook Uniform Services Inc.</t>
        </is>
      </c>
      <c r="C14" s="16" t="inlineStr">
        <is>
          <t>FIC-US-3321</t>
        </is>
      </c>
      <c r="D14" s="41" t="n">
        <v>46246</v>
      </c>
      <c r="E14" s="41" t="n">
        <v>46276</v>
      </c>
      <c r="F14" s="42">
        <f>IF(OR($B14="",$D14=""),"",IFERROR($D14+VLOOKUP($B14,Assumptions!$D$3:$E$8,2,FALSE),""))</f>
        <v/>
      </c>
      <c r="G14" s="16" t="inlineStr">
        <is>
          <t>Uniforms</t>
        </is>
      </c>
      <c r="H14" s="16" t="inlineStr">
        <is>
          <t>Fictional South Branch</t>
        </is>
      </c>
      <c r="I14" s="16" t="inlineStr">
        <is>
          <t>Fictional uniform rental service</t>
        </is>
      </c>
      <c r="J14" s="19" t="n">
        <v>1</v>
      </c>
      <c r="K14" s="16" t="inlineStr">
        <is>
          <t>Months</t>
        </is>
      </c>
      <c r="L14" s="43" t="n">
        <v>245</v>
      </c>
      <c r="M14" s="16" t="inlineStr">
        <is>
          <t>Service Manager</t>
        </is>
      </c>
      <c r="N14" s="16" t="inlineStr">
        <is>
          <t>Approved</t>
        </is>
      </c>
      <c r="O14" s="16" t="inlineStr">
        <is>
          <t>Paid</t>
        </is>
      </c>
      <c r="P14" s="41" t="n">
        <v>46276</v>
      </c>
      <c r="Q14" s="43" t="n">
        <v>245</v>
      </c>
      <c r="R14" s="44">
        <f>IF(OR($A14="",$L14=""),"",IFERROR(MAX(0,$L14-IF($Q14="",0,$Q14)),""))</f>
        <v/>
      </c>
      <c r="S14" s="22">
        <f>IF(OR($A14="",$E14="",$R14="",$R14&lt;=Assumptions!$B$5),"",IFERROR($E14-Assumptions!$B$3,""))</f>
        <v/>
      </c>
      <c r="T14" s="10">
        <f>IF($A14="","",IF(OR($B14="",$C14="",$D14="",$E14="",$G14="",$H14="",$I14="",$J14="",$K14="",$L14="",$M14="",$N14="",$O14=""),"Missing fields - review",IF($L14&lt;=0,"Amount check - review",IF(COUNTIFS($B$6:$B$105,$B14,$C$6:$C$105,$C14)&gt;1,"Possible duplicate - review",IF($Q14&gt;$L14+Assumptions!$B$5,"Payment exceeds invoice - review",IF(AND($Q14&gt;Assumptions!$B$5,$P14=""),"Payment date missing - review",IF(AND($O14="Paid",$R14&gt;Assumptions!$B$5),"Paid status mismatch - review",IF(AND($O14&lt;&gt;"Paid",$R14&lt;=Assumptions!$B$5),"Payment status check - review",IF(AND($O14="Unpaid",$Q14&gt;Assumptions!$B$5),"Payment status mismatch - review",IF(AND($N14&lt;&gt;"Approved",$Q14&gt;Assumptions!$B$5),"Approval check - review",IF(AND($R14&gt;Assumptions!$B$5,$E14&lt;Assumptions!$B$3),"Overdue - review",IF(AND($R14&gt;Assumptions!$B$5,$E14&gt;=Assumptions!$B$3,$E14&lt;=Assumptions!$B$3+Assumptions!$B$4),"Due soon - review",IF($N14="Pending review","Approval pending - review",IF($N14="Declined","Approval declined - review",""))))))))))))))</f>
        <v/>
      </c>
    </row>
    <row r="15" ht="30" customHeight="1">
      <c r="A15" s="16" t="inlineStr">
        <is>
          <t>FIC-INV-0010</t>
        </is>
      </c>
      <c r="B15" s="16" t="inlineStr">
        <is>
          <t>Fictional Safety Gear Supply LLC</t>
        </is>
      </c>
      <c r="C15" s="16" t="inlineStr">
        <is>
          <t>FIC-SG-5188</t>
        </is>
      </c>
      <c r="D15" s="41" t="n">
        <v>46233</v>
      </c>
      <c r="E15" s="41" t="n">
        <v>46263</v>
      </c>
      <c r="F15" s="45">
        <f>IF(OR($B15="",$D15=""),"",IFERROR($D15+VLOOKUP($B15,Assumptions!$D$3:$E$8,2,FALSE),""))</f>
        <v/>
      </c>
      <c r="G15" s="16" t="inlineStr">
        <is>
          <t>Safety Supplies</t>
        </is>
      </c>
      <c r="H15" s="16" t="inlineStr">
        <is>
          <t>Fictional East Branch</t>
        </is>
      </c>
      <c r="I15" s="16" t="inlineStr">
        <is>
          <t>Fictional eye protection units</t>
        </is>
      </c>
      <c r="J15" s="19" t="n">
        <v>10</v>
      </c>
      <c r="K15" s="16" t="inlineStr">
        <is>
          <t>Each</t>
        </is>
      </c>
      <c r="L15" s="43" t="n">
        <v>180</v>
      </c>
      <c r="M15" s="16" t="inlineStr">
        <is>
          <t>Inventory Coordinator</t>
        </is>
      </c>
      <c r="N15" s="16" t="inlineStr">
        <is>
          <t>Pending review</t>
        </is>
      </c>
      <c r="O15" s="16" t="inlineStr">
        <is>
          <t>Unpaid</t>
        </is>
      </c>
      <c r="P15" s="41" t="n"/>
      <c r="Q15" s="43" t="n">
        <v>0</v>
      </c>
      <c r="R15" s="46">
        <f>IF(OR($A15="",$L15=""),"",IFERROR(MAX(0,$L15-IF($Q15="",0,$Q15)),""))</f>
        <v/>
      </c>
      <c r="S15" s="25">
        <f>IF(OR($A15="",$E15="",$R15="",$R15&lt;=Assumptions!$B$5),"",IFERROR($E15-Assumptions!$B$3,""))</f>
        <v/>
      </c>
      <c r="T15" s="8">
        <f>IF($A15="","",IF(OR($B15="",$C15="",$D15="",$E15="",$G15="",$H15="",$I15="",$J15="",$K15="",$L15="",$M15="",$N15="",$O15=""),"Missing fields - review",IF($L15&lt;=0,"Amount check - review",IF(COUNTIFS($B$6:$B$105,$B15,$C$6:$C$105,$C15)&gt;1,"Possible duplicate - review",IF($Q15&gt;$L15+Assumptions!$B$5,"Payment exceeds invoice - review",IF(AND($Q15&gt;Assumptions!$B$5,$P15=""),"Payment date missing - review",IF(AND($O15="Paid",$R15&gt;Assumptions!$B$5),"Paid status mismatch - review",IF(AND($O15&lt;&gt;"Paid",$R15&lt;=Assumptions!$B$5),"Payment status check - review",IF(AND($O15="Unpaid",$Q15&gt;Assumptions!$B$5),"Payment status mismatch - review",IF(AND($N15&lt;&gt;"Approved",$Q15&gt;Assumptions!$B$5),"Approval check - review",IF(AND($R15&gt;Assumptions!$B$5,$E15&lt;Assumptions!$B$3),"Overdue - review",IF(AND($R15&gt;Assumptions!$B$5,$E15&gt;=Assumptions!$B$3,$E15&lt;=Assumptions!$B$3+Assumptions!$B$4),"Due soon - review",IF($N15="Pending review","Approval pending - review",IF($N15="Declined","Approval declined - review",""))))))))))))))</f>
        <v/>
      </c>
    </row>
    <row r="16" ht="30" customHeight="1">
      <c r="A16" s="16" t="n"/>
      <c r="B16" s="16" t="n"/>
      <c r="C16" s="16" t="n"/>
      <c r="D16" s="41" t="n"/>
      <c r="E16" s="41" t="n"/>
      <c r="F16" s="42">
        <f>IF(OR($B16="",$D16=""),"",IFERROR($D16+VLOOKUP($B16,Assumptions!$D$3:$E$8,2,FALSE),""))</f>
        <v/>
      </c>
      <c r="G16" s="16" t="n"/>
      <c r="H16" s="16" t="n"/>
      <c r="I16" s="16" t="n"/>
      <c r="J16" s="19" t="n"/>
      <c r="K16" s="16" t="n"/>
      <c r="L16" s="43" t="n"/>
      <c r="M16" s="16" t="n"/>
      <c r="N16" s="16" t="n"/>
      <c r="O16" s="16" t="n"/>
      <c r="P16" s="41" t="n"/>
      <c r="Q16" s="43" t="n"/>
      <c r="R16" s="44">
        <f>IF(OR($A16="",$L16=""),"",IFERROR(MAX(0,$L16-IF($Q16="",0,$Q16)),""))</f>
        <v/>
      </c>
      <c r="S16" s="22">
        <f>IF(OR($A16="",$E16="",$R16="",$R16&lt;=Assumptions!$B$5),"",IFERROR($E16-Assumptions!$B$3,""))</f>
        <v/>
      </c>
      <c r="T16" s="10">
        <f>IF($A16="","",IF(OR($B16="",$C16="",$D16="",$E16="",$G16="",$H16="",$I16="",$J16="",$K16="",$L16="",$M16="",$N16="",$O16=""),"Missing fields - review",IF($L16&lt;=0,"Amount check - review",IF(COUNTIFS($B$6:$B$105,$B16,$C$6:$C$105,$C16)&gt;1,"Possible duplicate - review",IF($Q16&gt;$L16+Assumptions!$B$5,"Payment exceeds invoice - review",IF(AND($Q16&gt;Assumptions!$B$5,$P16=""),"Payment date missing - review",IF(AND($O16="Paid",$R16&gt;Assumptions!$B$5),"Paid status mismatch - review",IF(AND($O16&lt;&gt;"Paid",$R16&lt;=Assumptions!$B$5),"Payment status check - review",IF(AND($O16="Unpaid",$Q16&gt;Assumptions!$B$5),"Payment status mismatch - review",IF(AND($N16&lt;&gt;"Approved",$Q16&gt;Assumptions!$B$5),"Approval check - review",IF(AND($R16&gt;Assumptions!$B$5,$E16&lt;Assumptions!$B$3),"Overdue - review",IF(AND($R16&gt;Assumptions!$B$5,$E16&gt;=Assumptions!$B$3,$E16&lt;=Assumptions!$B$3+Assumptions!$B$4),"Due soon - review",IF($N16="Pending review","Approval pending - review",IF($N16="Declined","Approval declined - review",""))))))))))))))</f>
        <v/>
      </c>
    </row>
    <row r="17" ht="30" customHeight="1">
      <c r="A17" s="16" t="n"/>
      <c r="B17" s="16" t="n"/>
      <c r="C17" s="16" t="n"/>
      <c r="D17" s="41" t="n"/>
      <c r="E17" s="41" t="n"/>
      <c r="F17" s="45">
        <f>IF(OR($B17="",$D17=""),"",IFERROR($D17+VLOOKUP($B17,Assumptions!$D$3:$E$8,2,FALSE),""))</f>
        <v/>
      </c>
      <c r="G17" s="16" t="n"/>
      <c r="H17" s="16" t="n"/>
      <c r="I17" s="16" t="n"/>
      <c r="J17" s="19" t="n"/>
      <c r="K17" s="16" t="n"/>
      <c r="L17" s="43" t="n"/>
      <c r="M17" s="16" t="n"/>
      <c r="N17" s="16" t="n"/>
      <c r="O17" s="16" t="n"/>
      <c r="P17" s="41" t="n"/>
      <c r="Q17" s="43" t="n"/>
      <c r="R17" s="46">
        <f>IF(OR($A17="",$L17=""),"",IFERROR(MAX(0,$L17-IF($Q17="",0,$Q17)),""))</f>
        <v/>
      </c>
      <c r="S17" s="25">
        <f>IF(OR($A17="",$E17="",$R17="",$R17&lt;=Assumptions!$B$5),"",IFERROR($E17-Assumptions!$B$3,""))</f>
        <v/>
      </c>
      <c r="T17" s="8">
        <f>IF($A17="","",IF(OR($B17="",$C17="",$D17="",$E17="",$G17="",$H17="",$I17="",$J17="",$K17="",$L17="",$M17="",$N17="",$O17=""),"Missing fields - review",IF($L17&lt;=0,"Amount check - review",IF(COUNTIFS($B$6:$B$105,$B17,$C$6:$C$105,$C17)&gt;1,"Possible duplicate - review",IF($Q17&gt;$L17+Assumptions!$B$5,"Payment exceeds invoice - review",IF(AND($Q17&gt;Assumptions!$B$5,$P17=""),"Payment date missing - review",IF(AND($O17="Paid",$R17&gt;Assumptions!$B$5),"Paid status mismatch - review",IF(AND($O17&lt;&gt;"Paid",$R17&lt;=Assumptions!$B$5),"Payment status check - review",IF(AND($O17="Unpaid",$Q17&gt;Assumptions!$B$5),"Payment status mismatch - review",IF(AND($N17&lt;&gt;"Approved",$Q17&gt;Assumptions!$B$5),"Approval check - review",IF(AND($R17&gt;Assumptions!$B$5,$E17&lt;Assumptions!$B$3),"Overdue - review",IF(AND($R17&gt;Assumptions!$B$5,$E17&gt;=Assumptions!$B$3,$E17&lt;=Assumptions!$B$3+Assumptions!$B$4),"Due soon - review",IF($N17="Pending review","Approval pending - review",IF($N17="Declined","Approval declined - review",""))))))))))))))</f>
        <v/>
      </c>
    </row>
    <row r="18" ht="30" customHeight="1">
      <c r="A18" s="16" t="n"/>
      <c r="B18" s="16" t="n"/>
      <c r="C18" s="16" t="n"/>
      <c r="D18" s="41" t="n"/>
      <c r="E18" s="41" t="n"/>
      <c r="F18" s="42">
        <f>IF(OR($B18="",$D18=""),"",IFERROR($D18+VLOOKUP($B18,Assumptions!$D$3:$E$8,2,FALSE),""))</f>
        <v/>
      </c>
      <c r="G18" s="16" t="n"/>
      <c r="H18" s="16" t="n"/>
      <c r="I18" s="16" t="n"/>
      <c r="J18" s="19" t="n"/>
      <c r="K18" s="16" t="n"/>
      <c r="L18" s="43" t="n"/>
      <c r="M18" s="16" t="n"/>
      <c r="N18" s="16" t="n"/>
      <c r="O18" s="16" t="n"/>
      <c r="P18" s="41" t="n"/>
      <c r="Q18" s="43" t="n"/>
      <c r="R18" s="44">
        <f>IF(OR($A18="",$L18=""),"",IFERROR(MAX(0,$L18-IF($Q18="",0,$Q18)),""))</f>
        <v/>
      </c>
      <c r="S18" s="22">
        <f>IF(OR($A18="",$E18="",$R18="",$R18&lt;=Assumptions!$B$5),"",IFERROR($E18-Assumptions!$B$3,""))</f>
        <v/>
      </c>
      <c r="T18" s="10">
        <f>IF($A18="","",IF(OR($B18="",$C18="",$D18="",$E18="",$G18="",$H18="",$I18="",$J18="",$K18="",$L18="",$M18="",$N18="",$O18=""),"Missing fields - review",IF($L18&lt;=0,"Amount check - review",IF(COUNTIFS($B$6:$B$105,$B18,$C$6:$C$105,$C18)&gt;1,"Possible duplicate - review",IF($Q18&gt;$L18+Assumptions!$B$5,"Payment exceeds invoice - review",IF(AND($Q18&gt;Assumptions!$B$5,$P18=""),"Payment date missing - review",IF(AND($O18="Paid",$R18&gt;Assumptions!$B$5),"Paid status mismatch - review",IF(AND($O18&lt;&gt;"Paid",$R18&lt;=Assumptions!$B$5),"Payment status check - review",IF(AND($O18="Unpaid",$Q18&gt;Assumptions!$B$5),"Payment status mismatch - review",IF(AND($N18&lt;&gt;"Approved",$Q18&gt;Assumptions!$B$5),"Approval check - review",IF(AND($R18&gt;Assumptions!$B$5,$E18&lt;Assumptions!$B$3),"Overdue - review",IF(AND($R18&gt;Assumptions!$B$5,$E18&gt;=Assumptions!$B$3,$E18&lt;=Assumptions!$B$3+Assumptions!$B$4),"Due soon - review",IF($N18="Pending review","Approval pending - review",IF($N18="Declined","Approval declined - review",""))))))))))))))</f>
        <v/>
      </c>
    </row>
    <row r="19" ht="30" customHeight="1">
      <c r="A19" s="16" t="n"/>
      <c r="B19" s="16" t="n"/>
      <c r="C19" s="16" t="n"/>
      <c r="D19" s="41" t="n"/>
      <c r="E19" s="41" t="n"/>
      <c r="F19" s="45">
        <f>IF(OR($B19="",$D19=""),"",IFERROR($D19+VLOOKUP($B19,Assumptions!$D$3:$E$8,2,FALSE),""))</f>
        <v/>
      </c>
      <c r="G19" s="16" t="n"/>
      <c r="H19" s="16" t="n"/>
      <c r="I19" s="16" t="n"/>
      <c r="J19" s="19" t="n"/>
      <c r="K19" s="16" t="n"/>
      <c r="L19" s="43" t="n"/>
      <c r="M19" s="16" t="n"/>
      <c r="N19" s="16" t="n"/>
      <c r="O19" s="16" t="n"/>
      <c r="P19" s="41" t="n"/>
      <c r="Q19" s="43" t="n"/>
      <c r="R19" s="46">
        <f>IF(OR($A19="",$L19=""),"",IFERROR(MAX(0,$L19-IF($Q19="",0,$Q19)),""))</f>
        <v/>
      </c>
      <c r="S19" s="25">
        <f>IF(OR($A19="",$E19="",$R19="",$R19&lt;=Assumptions!$B$5),"",IFERROR($E19-Assumptions!$B$3,""))</f>
        <v/>
      </c>
      <c r="T19" s="8">
        <f>IF($A19="","",IF(OR($B19="",$C19="",$D19="",$E19="",$G19="",$H19="",$I19="",$J19="",$K19="",$L19="",$M19="",$N19="",$O19=""),"Missing fields - review",IF($L19&lt;=0,"Amount check - review",IF(COUNTIFS($B$6:$B$105,$B19,$C$6:$C$105,$C19)&gt;1,"Possible duplicate - review",IF($Q19&gt;$L19+Assumptions!$B$5,"Payment exceeds invoice - review",IF(AND($Q19&gt;Assumptions!$B$5,$P19=""),"Payment date missing - review",IF(AND($O19="Paid",$R19&gt;Assumptions!$B$5),"Paid status mismatch - review",IF(AND($O19&lt;&gt;"Paid",$R19&lt;=Assumptions!$B$5),"Payment status check - review",IF(AND($O19="Unpaid",$Q19&gt;Assumptions!$B$5),"Payment status mismatch - review",IF(AND($N19&lt;&gt;"Approved",$Q19&gt;Assumptions!$B$5),"Approval check - review",IF(AND($R19&gt;Assumptions!$B$5,$E19&lt;Assumptions!$B$3),"Overdue - review",IF(AND($R19&gt;Assumptions!$B$5,$E19&gt;=Assumptions!$B$3,$E19&lt;=Assumptions!$B$3+Assumptions!$B$4),"Due soon - review",IF($N19="Pending review","Approval pending - review",IF($N19="Declined","Approval declined - review",""))))))))))))))</f>
        <v/>
      </c>
    </row>
    <row r="20" ht="30" customHeight="1">
      <c r="A20" s="16" t="n"/>
      <c r="B20" s="16" t="n"/>
      <c r="C20" s="16" t="n"/>
      <c r="D20" s="41" t="n"/>
      <c r="E20" s="41" t="n"/>
      <c r="F20" s="42">
        <f>IF(OR($B20="",$D20=""),"",IFERROR($D20+VLOOKUP($B20,Assumptions!$D$3:$E$8,2,FALSE),""))</f>
        <v/>
      </c>
      <c r="G20" s="16" t="n"/>
      <c r="H20" s="16" t="n"/>
      <c r="I20" s="16" t="n"/>
      <c r="J20" s="19" t="n"/>
      <c r="K20" s="16" t="n"/>
      <c r="L20" s="43" t="n"/>
      <c r="M20" s="16" t="n"/>
      <c r="N20" s="16" t="n"/>
      <c r="O20" s="16" t="n"/>
      <c r="P20" s="41" t="n"/>
      <c r="Q20" s="43" t="n"/>
      <c r="R20" s="44">
        <f>IF(OR($A20="",$L20=""),"",IFERROR(MAX(0,$L20-IF($Q20="",0,$Q20)),""))</f>
        <v/>
      </c>
      <c r="S20" s="22">
        <f>IF(OR($A20="",$E20="",$R20="",$R20&lt;=Assumptions!$B$5),"",IFERROR($E20-Assumptions!$B$3,""))</f>
        <v/>
      </c>
      <c r="T20" s="10">
        <f>IF($A20="","",IF(OR($B20="",$C20="",$D20="",$E20="",$G20="",$H20="",$I20="",$J20="",$K20="",$L20="",$M20="",$N20="",$O20=""),"Missing fields - review",IF($L20&lt;=0,"Amount check - review",IF(COUNTIFS($B$6:$B$105,$B20,$C$6:$C$105,$C20)&gt;1,"Possible duplicate - review",IF($Q20&gt;$L20+Assumptions!$B$5,"Payment exceeds invoice - review",IF(AND($Q20&gt;Assumptions!$B$5,$P20=""),"Payment date missing - review",IF(AND($O20="Paid",$R20&gt;Assumptions!$B$5),"Paid status mismatch - review",IF(AND($O20&lt;&gt;"Paid",$R20&lt;=Assumptions!$B$5),"Payment status check - review",IF(AND($O20="Unpaid",$Q20&gt;Assumptions!$B$5),"Payment status mismatch - review",IF(AND($N20&lt;&gt;"Approved",$Q20&gt;Assumptions!$B$5),"Approval check - review",IF(AND($R20&gt;Assumptions!$B$5,$E20&lt;Assumptions!$B$3),"Overdue - review",IF(AND($R20&gt;Assumptions!$B$5,$E20&gt;=Assumptions!$B$3,$E20&lt;=Assumptions!$B$3+Assumptions!$B$4),"Due soon - review",IF($N20="Pending review","Approval pending - review",IF($N20="Declined","Approval declined - review",""))))))))))))))</f>
        <v/>
      </c>
    </row>
    <row r="21" ht="30" customHeight="1">
      <c r="A21" s="16" t="n"/>
      <c r="B21" s="16" t="n"/>
      <c r="C21" s="16" t="n"/>
      <c r="D21" s="41" t="n"/>
      <c r="E21" s="41" t="n"/>
      <c r="F21" s="45">
        <f>IF(OR($B21="",$D21=""),"",IFERROR($D21+VLOOKUP($B21,Assumptions!$D$3:$E$8,2,FALSE),""))</f>
        <v/>
      </c>
      <c r="G21" s="16" t="n"/>
      <c r="H21" s="16" t="n"/>
      <c r="I21" s="16" t="n"/>
      <c r="J21" s="19" t="n"/>
      <c r="K21" s="16" t="n"/>
      <c r="L21" s="43" t="n"/>
      <c r="M21" s="16" t="n"/>
      <c r="N21" s="16" t="n"/>
      <c r="O21" s="16" t="n"/>
      <c r="P21" s="41" t="n"/>
      <c r="Q21" s="43" t="n"/>
      <c r="R21" s="46">
        <f>IF(OR($A21="",$L21=""),"",IFERROR(MAX(0,$L21-IF($Q21="",0,$Q21)),""))</f>
        <v/>
      </c>
      <c r="S21" s="25">
        <f>IF(OR($A21="",$E21="",$R21="",$R21&lt;=Assumptions!$B$5),"",IFERROR($E21-Assumptions!$B$3,""))</f>
        <v/>
      </c>
      <c r="T21" s="8">
        <f>IF($A21="","",IF(OR($B21="",$C21="",$D21="",$E21="",$G21="",$H21="",$I21="",$J21="",$K21="",$L21="",$M21="",$N21="",$O21=""),"Missing fields - review",IF($L21&lt;=0,"Amount check - review",IF(COUNTIFS($B$6:$B$105,$B21,$C$6:$C$105,$C21)&gt;1,"Possible duplicate - review",IF($Q21&gt;$L21+Assumptions!$B$5,"Payment exceeds invoice - review",IF(AND($Q21&gt;Assumptions!$B$5,$P21=""),"Payment date missing - review",IF(AND($O21="Paid",$R21&gt;Assumptions!$B$5),"Paid status mismatch - review",IF(AND($O21&lt;&gt;"Paid",$R21&lt;=Assumptions!$B$5),"Payment status check - review",IF(AND($O21="Unpaid",$Q21&gt;Assumptions!$B$5),"Payment status mismatch - review",IF(AND($N21&lt;&gt;"Approved",$Q21&gt;Assumptions!$B$5),"Approval check - review",IF(AND($R21&gt;Assumptions!$B$5,$E21&lt;Assumptions!$B$3),"Overdue - review",IF(AND($R21&gt;Assumptions!$B$5,$E21&gt;=Assumptions!$B$3,$E21&lt;=Assumptions!$B$3+Assumptions!$B$4),"Due soon - review",IF($N21="Pending review","Approval pending - review",IF($N21="Declined","Approval declined - review",""))))))))))))))</f>
        <v/>
      </c>
    </row>
    <row r="22" ht="30" customHeight="1">
      <c r="A22" s="16" t="n"/>
      <c r="B22" s="16" t="n"/>
      <c r="C22" s="16" t="n"/>
      <c r="D22" s="41" t="n"/>
      <c r="E22" s="41" t="n"/>
      <c r="F22" s="42">
        <f>IF(OR($B22="",$D22=""),"",IFERROR($D22+VLOOKUP($B22,Assumptions!$D$3:$E$8,2,FALSE),""))</f>
        <v/>
      </c>
      <c r="G22" s="16" t="n"/>
      <c r="H22" s="16" t="n"/>
      <c r="I22" s="16" t="n"/>
      <c r="J22" s="19" t="n"/>
      <c r="K22" s="16" t="n"/>
      <c r="L22" s="43" t="n"/>
      <c r="M22" s="16" t="n"/>
      <c r="N22" s="16" t="n"/>
      <c r="O22" s="16" t="n"/>
      <c r="P22" s="41" t="n"/>
      <c r="Q22" s="43" t="n"/>
      <c r="R22" s="44">
        <f>IF(OR($A22="",$L22=""),"",IFERROR(MAX(0,$L22-IF($Q22="",0,$Q22)),""))</f>
        <v/>
      </c>
      <c r="S22" s="22">
        <f>IF(OR($A22="",$E22="",$R22="",$R22&lt;=Assumptions!$B$5),"",IFERROR($E22-Assumptions!$B$3,""))</f>
        <v/>
      </c>
      <c r="T22" s="10">
        <f>IF($A22="","",IF(OR($B22="",$C22="",$D22="",$E22="",$G22="",$H22="",$I22="",$J22="",$K22="",$L22="",$M22="",$N22="",$O22=""),"Missing fields - review",IF($L22&lt;=0,"Amount check - review",IF(COUNTIFS($B$6:$B$105,$B22,$C$6:$C$105,$C22)&gt;1,"Possible duplicate - review",IF($Q22&gt;$L22+Assumptions!$B$5,"Payment exceeds invoice - review",IF(AND($Q22&gt;Assumptions!$B$5,$P22=""),"Payment date missing - review",IF(AND($O22="Paid",$R22&gt;Assumptions!$B$5),"Paid status mismatch - review",IF(AND($O22&lt;&gt;"Paid",$R22&lt;=Assumptions!$B$5),"Payment status check - review",IF(AND($O22="Unpaid",$Q22&gt;Assumptions!$B$5),"Payment status mismatch - review",IF(AND($N22&lt;&gt;"Approved",$Q22&gt;Assumptions!$B$5),"Approval check - review",IF(AND($R22&gt;Assumptions!$B$5,$E22&lt;Assumptions!$B$3),"Overdue - review",IF(AND($R22&gt;Assumptions!$B$5,$E22&gt;=Assumptions!$B$3,$E22&lt;=Assumptions!$B$3+Assumptions!$B$4),"Due soon - review",IF($N22="Pending review","Approval pending - review",IF($N22="Declined","Approval declined - review",""))))))))))))))</f>
        <v/>
      </c>
    </row>
    <row r="23" ht="30" customHeight="1">
      <c r="A23" s="16" t="n"/>
      <c r="B23" s="16" t="n"/>
      <c r="C23" s="16" t="n"/>
      <c r="D23" s="41" t="n"/>
      <c r="E23" s="41" t="n"/>
      <c r="F23" s="45">
        <f>IF(OR($B23="",$D23=""),"",IFERROR($D23+VLOOKUP($B23,Assumptions!$D$3:$E$8,2,FALSE),""))</f>
        <v/>
      </c>
      <c r="G23" s="16" t="n"/>
      <c r="H23" s="16" t="n"/>
      <c r="I23" s="16" t="n"/>
      <c r="J23" s="19" t="n"/>
      <c r="K23" s="16" t="n"/>
      <c r="L23" s="43" t="n"/>
      <c r="M23" s="16" t="n"/>
      <c r="N23" s="16" t="n"/>
      <c r="O23" s="16" t="n"/>
      <c r="P23" s="41" t="n"/>
      <c r="Q23" s="43" t="n"/>
      <c r="R23" s="46">
        <f>IF(OR($A23="",$L23=""),"",IFERROR(MAX(0,$L23-IF($Q23="",0,$Q23)),""))</f>
        <v/>
      </c>
      <c r="S23" s="25">
        <f>IF(OR($A23="",$E23="",$R23="",$R23&lt;=Assumptions!$B$5),"",IFERROR($E23-Assumptions!$B$3,""))</f>
        <v/>
      </c>
      <c r="T23" s="8">
        <f>IF($A23="","",IF(OR($B23="",$C23="",$D23="",$E23="",$G23="",$H23="",$I23="",$J23="",$K23="",$L23="",$M23="",$N23="",$O23=""),"Missing fields - review",IF($L23&lt;=0,"Amount check - review",IF(COUNTIFS($B$6:$B$105,$B23,$C$6:$C$105,$C23)&gt;1,"Possible duplicate - review",IF($Q23&gt;$L23+Assumptions!$B$5,"Payment exceeds invoice - review",IF(AND($Q23&gt;Assumptions!$B$5,$P23=""),"Payment date missing - review",IF(AND($O23="Paid",$R23&gt;Assumptions!$B$5),"Paid status mismatch - review",IF(AND($O23&lt;&gt;"Paid",$R23&lt;=Assumptions!$B$5),"Payment status check - review",IF(AND($O23="Unpaid",$Q23&gt;Assumptions!$B$5),"Payment status mismatch - review",IF(AND($N23&lt;&gt;"Approved",$Q23&gt;Assumptions!$B$5),"Approval check - review",IF(AND($R23&gt;Assumptions!$B$5,$E23&lt;Assumptions!$B$3),"Overdue - review",IF(AND($R23&gt;Assumptions!$B$5,$E23&gt;=Assumptions!$B$3,$E23&lt;=Assumptions!$B$3+Assumptions!$B$4),"Due soon - review",IF($N23="Pending review","Approval pending - review",IF($N23="Declined","Approval declined - review",""))))))))))))))</f>
        <v/>
      </c>
    </row>
    <row r="24" ht="30" customHeight="1">
      <c r="A24" s="16" t="n"/>
      <c r="B24" s="16" t="n"/>
      <c r="C24" s="16" t="n"/>
      <c r="D24" s="41" t="n"/>
      <c r="E24" s="41" t="n"/>
      <c r="F24" s="42">
        <f>IF(OR($B24="",$D24=""),"",IFERROR($D24+VLOOKUP($B24,Assumptions!$D$3:$E$8,2,FALSE),""))</f>
        <v/>
      </c>
      <c r="G24" s="16" t="n"/>
      <c r="H24" s="16" t="n"/>
      <c r="I24" s="16" t="n"/>
      <c r="J24" s="19" t="n"/>
      <c r="K24" s="16" t="n"/>
      <c r="L24" s="43" t="n"/>
      <c r="M24" s="16" t="n"/>
      <c r="N24" s="16" t="n"/>
      <c r="O24" s="16" t="n"/>
      <c r="P24" s="41" t="n"/>
      <c r="Q24" s="43" t="n"/>
      <c r="R24" s="44">
        <f>IF(OR($A24="",$L24=""),"",IFERROR(MAX(0,$L24-IF($Q24="",0,$Q24)),""))</f>
        <v/>
      </c>
      <c r="S24" s="22">
        <f>IF(OR($A24="",$E24="",$R24="",$R24&lt;=Assumptions!$B$5),"",IFERROR($E24-Assumptions!$B$3,""))</f>
        <v/>
      </c>
      <c r="T24" s="10">
        <f>IF($A24="","",IF(OR($B24="",$C24="",$D24="",$E24="",$G24="",$H24="",$I24="",$J24="",$K24="",$L24="",$M24="",$N24="",$O24=""),"Missing fields - review",IF($L24&lt;=0,"Amount check - review",IF(COUNTIFS($B$6:$B$105,$B24,$C$6:$C$105,$C24)&gt;1,"Possible duplicate - review",IF($Q24&gt;$L24+Assumptions!$B$5,"Payment exceeds invoice - review",IF(AND($Q24&gt;Assumptions!$B$5,$P24=""),"Payment date missing - review",IF(AND($O24="Paid",$R24&gt;Assumptions!$B$5),"Paid status mismatch - review",IF(AND($O24&lt;&gt;"Paid",$R24&lt;=Assumptions!$B$5),"Payment status check - review",IF(AND($O24="Unpaid",$Q24&gt;Assumptions!$B$5),"Payment status mismatch - review",IF(AND($N24&lt;&gt;"Approved",$Q24&gt;Assumptions!$B$5),"Approval check - review",IF(AND($R24&gt;Assumptions!$B$5,$E24&lt;Assumptions!$B$3),"Overdue - review",IF(AND($R24&gt;Assumptions!$B$5,$E24&gt;=Assumptions!$B$3,$E24&lt;=Assumptions!$B$3+Assumptions!$B$4),"Due soon - review",IF($N24="Pending review","Approval pending - review",IF($N24="Declined","Approval declined - review",""))))))))))))))</f>
        <v/>
      </c>
    </row>
    <row r="25" ht="30" customHeight="1">
      <c r="A25" s="16" t="n"/>
      <c r="B25" s="16" t="n"/>
      <c r="C25" s="16" t="n"/>
      <c r="D25" s="41" t="n"/>
      <c r="E25" s="41" t="n"/>
      <c r="F25" s="45">
        <f>IF(OR($B25="",$D25=""),"",IFERROR($D25+VLOOKUP($B25,Assumptions!$D$3:$E$8,2,FALSE),""))</f>
        <v/>
      </c>
      <c r="G25" s="16" t="n"/>
      <c r="H25" s="16" t="n"/>
      <c r="I25" s="16" t="n"/>
      <c r="J25" s="19" t="n"/>
      <c r="K25" s="16" t="n"/>
      <c r="L25" s="43" t="n"/>
      <c r="M25" s="16" t="n"/>
      <c r="N25" s="16" t="n"/>
      <c r="O25" s="16" t="n"/>
      <c r="P25" s="41" t="n"/>
      <c r="Q25" s="43" t="n"/>
      <c r="R25" s="46">
        <f>IF(OR($A25="",$L25=""),"",IFERROR(MAX(0,$L25-IF($Q25="",0,$Q25)),""))</f>
        <v/>
      </c>
      <c r="S25" s="25">
        <f>IF(OR($A25="",$E25="",$R25="",$R25&lt;=Assumptions!$B$5),"",IFERROR($E25-Assumptions!$B$3,""))</f>
        <v/>
      </c>
      <c r="T25" s="8">
        <f>IF($A25="","",IF(OR($B25="",$C25="",$D25="",$E25="",$G25="",$H25="",$I25="",$J25="",$K25="",$L25="",$M25="",$N25="",$O25=""),"Missing fields - review",IF($L25&lt;=0,"Amount check - review",IF(COUNTIFS($B$6:$B$105,$B25,$C$6:$C$105,$C25)&gt;1,"Possible duplicate - review",IF($Q25&gt;$L25+Assumptions!$B$5,"Payment exceeds invoice - review",IF(AND($Q25&gt;Assumptions!$B$5,$P25=""),"Payment date missing - review",IF(AND($O25="Paid",$R25&gt;Assumptions!$B$5),"Paid status mismatch - review",IF(AND($O25&lt;&gt;"Paid",$R25&lt;=Assumptions!$B$5),"Payment status check - review",IF(AND($O25="Unpaid",$Q25&gt;Assumptions!$B$5),"Payment status mismatch - review",IF(AND($N25&lt;&gt;"Approved",$Q25&gt;Assumptions!$B$5),"Approval check - review",IF(AND($R25&gt;Assumptions!$B$5,$E25&lt;Assumptions!$B$3),"Overdue - review",IF(AND($R25&gt;Assumptions!$B$5,$E25&gt;=Assumptions!$B$3,$E25&lt;=Assumptions!$B$3+Assumptions!$B$4),"Due soon - review",IF($N25="Pending review","Approval pending - review",IF($N25="Declined","Approval declined - review",""))))))))))))))</f>
        <v/>
      </c>
    </row>
    <row r="26" ht="30" customHeight="1">
      <c r="A26" s="16" t="n"/>
      <c r="B26" s="16" t="n"/>
      <c r="C26" s="16" t="n"/>
      <c r="D26" s="41" t="n"/>
      <c r="E26" s="41" t="n"/>
      <c r="F26" s="42">
        <f>IF(OR($B26="",$D26=""),"",IFERROR($D26+VLOOKUP($B26,Assumptions!$D$3:$E$8,2,FALSE),""))</f>
        <v/>
      </c>
      <c r="G26" s="16" t="n"/>
      <c r="H26" s="16" t="n"/>
      <c r="I26" s="16" t="n"/>
      <c r="J26" s="19" t="n"/>
      <c r="K26" s="16" t="n"/>
      <c r="L26" s="43" t="n"/>
      <c r="M26" s="16" t="n"/>
      <c r="N26" s="16" t="n"/>
      <c r="O26" s="16" t="n"/>
      <c r="P26" s="41" t="n"/>
      <c r="Q26" s="43" t="n"/>
      <c r="R26" s="44">
        <f>IF(OR($A26="",$L26=""),"",IFERROR(MAX(0,$L26-IF($Q26="",0,$Q26)),""))</f>
        <v/>
      </c>
      <c r="S26" s="22">
        <f>IF(OR($A26="",$E26="",$R26="",$R26&lt;=Assumptions!$B$5),"",IFERROR($E26-Assumptions!$B$3,""))</f>
        <v/>
      </c>
      <c r="T26" s="10">
        <f>IF($A26="","",IF(OR($B26="",$C26="",$D26="",$E26="",$G26="",$H26="",$I26="",$J26="",$K26="",$L26="",$M26="",$N26="",$O26=""),"Missing fields - review",IF($L26&lt;=0,"Amount check - review",IF(COUNTIFS($B$6:$B$105,$B26,$C$6:$C$105,$C26)&gt;1,"Possible duplicate - review",IF($Q26&gt;$L26+Assumptions!$B$5,"Payment exceeds invoice - review",IF(AND($Q26&gt;Assumptions!$B$5,$P26=""),"Payment date missing - review",IF(AND($O26="Paid",$R26&gt;Assumptions!$B$5),"Paid status mismatch - review",IF(AND($O26&lt;&gt;"Paid",$R26&lt;=Assumptions!$B$5),"Payment status check - review",IF(AND($O26="Unpaid",$Q26&gt;Assumptions!$B$5),"Payment status mismatch - review",IF(AND($N26&lt;&gt;"Approved",$Q26&gt;Assumptions!$B$5),"Approval check - review",IF(AND($R26&gt;Assumptions!$B$5,$E26&lt;Assumptions!$B$3),"Overdue - review",IF(AND($R26&gt;Assumptions!$B$5,$E26&gt;=Assumptions!$B$3,$E26&lt;=Assumptions!$B$3+Assumptions!$B$4),"Due soon - review",IF($N26="Pending review","Approval pending - review",IF($N26="Declined","Approval declined - review",""))))))))))))))</f>
        <v/>
      </c>
    </row>
    <row r="27" ht="30" customHeight="1">
      <c r="A27" s="16" t="n"/>
      <c r="B27" s="16" t="n"/>
      <c r="C27" s="16" t="n"/>
      <c r="D27" s="41" t="n"/>
      <c r="E27" s="41" t="n"/>
      <c r="F27" s="45">
        <f>IF(OR($B27="",$D27=""),"",IFERROR($D27+VLOOKUP($B27,Assumptions!$D$3:$E$8,2,FALSE),""))</f>
        <v/>
      </c>
      <c r="G27" s="16" t="n"/>
      <c r="H27" s="16" t="n"/>
      <c r="I27" s="16" t="n"/>
      <c r="J27" s="19" t="n"/>
      <c r="K27" s="16" t="n"/>
      <c r="L27" s="43" t="n"/>
      <c r="M27" s="16" t="n"/>
      <c r="N27" s="16" t="n"/>
      <c r="O27" s="16" t="n"/>
      <c r="P27" s="41" t="n"/>
      <c r="Q27" s="43" t="n"/>
      <c r="R27" s="46">
        <f>IF(OR($A27="",$L27=""),"",IFERROR(MAX(0,$L27-IF($Q27="",0,$Q27)),""))</f>
        <v/>
      </c>
      <c r="S27" s="25">
        <f>IF(OR($A27="",$E27="",$R27="",$R27&lt;=Assumptions!$B$5),"",IFERROR($E27-Assumptions!$B$3,""))</f>
        <v/>
      </c>
      <c r="T27" s="8">
        <f>IF($A27="","",IF(OR($B27="",$C27="",$D27="",$E27="",$G27="",$H27="",$I27="",$J27="",$K27="",$L27="",$M27="",$N27="",$O27=""),"Missing fields - review",IF($L27&lt;=0,"Amount check - review",IF(COUNTIFS($B$6:$B$105,$B27,$C$6:$C$105,$C27)&gt;1,"Possible duplicate - review",IF($Q27&gt;$L27+Assumptions!$B$5,"Payment exceeds invoice - review",IF(AND($Q27&gt;Assumptions!$B$5,$P27=""),"Payment date missing - review",IF(AND($O27="Paid",$R27&gt;Assumptions!$B$5),"Paid status mismatch - review",IF(AND($O27&lt;&gt;"Paid",$R27&lt;=Assumptions!$B$5),"Payment status check - review",IF(AND($O27="Unpaid",$Q27&gt;Assumptions!$B$5),"Payment status mismatch - review",IF(AND($N27&lt;&gt;"Approved",$Q27&gt;Assumptions!$B$5),"Approval check - review",IF(AND($R27&gt;Assumptions!$B$5,$E27&lt;Assumptions!$B$3),"Overdue - review",IF(AND($R27&gt;Assumptions!$B$5,$E27&gt;=Assumptions!$B$3,$E27&lt;=Assumptions!$B$3+Assumptions!$B$4),"Due soon - review",IF($N27="Pending review","Approval pending - review",IF($N27="Declined","Approval declined - review",""))))))))))))))</f>
        <v/>
      </c>
    </row>
    <row r="28" ht="30" customHeight="1">
      <c r="A28" s="16" t="n"/>
      <c r="B28" s="16" t="n"/>
      <c r="C28" s="16" t="n"/>
      <c r="D28" s="41" t="n"/>
      <c r="E28" s="41" t="n"/>
      <c r="F28" s="42">
        <f>IF(OR($B28="",$D28=""),"",IFERROR($D28+VLOOKUP($B28,Assumptions!$D$3:$E$8,2,FALSE),""))</f>
        <v/>
      </c>
      <c r="G28" s="16" t="n"/>
      <c r="H28" s="16" t="n"/>
      <c r="I28" s="16" t="n"/>
      <c r="J28" s="19" t="n"/>
      <c r="K28" s="16" t="n"/>
      <c r="L28" s="43" t="n"/>
      <c r="M28" s="16" t="n"/>
      <c r="N28" s="16" t="n"/>
      <c r="O28" s="16" t="n"/>
      <c r="P28" s="41" t="n"/>
      <c r="Q28" s="43" t="n"/>
      <c r="R28" s="44">
        <f>IF(OR($A28="",$L28=""),"",IFERROR(MAX(0,$L28-IF($Q28="",0,$Q28)),""))</f>
        <v/>
      </c>
      <c r="S28" s="22">
        <f>IF(OR($A28="",$E28="",$R28="",$R28&lt;=Assumptions!$B$5),"",IFERROR($E28-Assumptions!$B$3,""))</f>
        <v/>
      </c>
      <c r="T28" s="10">
        <f>IF($A28="","",IF(OR($B28="",$C28="",$D28="",$E28="",$G28="",$H28="",$I28="",$J28="",$K28="",$L28="",$M28="",$N28="",$O28=""),"Missing fields - review",IF($L28&lt;=0,"Amount check - review",IF(COUNTIFS($B$6:$B$105,$B28,$C$6:$C$105,$C28)&gt;1,"Possible duplicate - review",IF($Q28&gt;$L28+Assumptions!$B$5,"Payment exceeds invoice - review",IF(AND($Q28&gt;Assumptions!$B$5,$P28=""),"Payment date missing - review",IF(AND($O28="Paid",$R28&gt;Assumptions!$B$5),"Paid status mismatch - review",IF(AND($O28&lt;&gt;"Paid",$R28&lt;=Assumptions!$B$5),"Payment status check - review",IF(AND($O28="Unpaid",$Q28&gt;Assumptions!$B$5),"Payment status mismatch - review",IF(AND($N28&lt;&gt;"Approved",$Q28&gt;Assumptions!$B$5),"Approval check - review",IF(AND($R28&gt;Assumptions!$B$5,$E28&lt;Assumptions!$B$3),"Overdue - review",IF(AND($R28&gt;Assumptions!$B$5,$E28&gt;=Assumptions!$B$3,$E28&lt;=Assumptions!$B$3+Assumptions!$B$4),"Due soon - review",IF($N28="Pending review","Approval pending - review",IF($N28="Declined","Approval declined - review",""))))))))))))))</f>
        <v/>
      </c>
    </row>
    <row r="29" ht="30" customHeight="1">
      <c r="A29" s="16" t="n"/>
      <c r="B29" s="16" t="n"/>
      <c r="C29" s="16" t="n"/>
      <c r="D29" s="41" t="n"/>
      <c r="E29" s="41" t="n"/>
      <c r="F29" s="45">
        <f>IF(OR($B29="",$D29=""),"",IFERROR($D29+VLOOKUP($B29,Assumptions!$D$3:$E$8,2,FALSE),""))</f>
        <v/>
      </c>
      <c r="G29" s="16" t="n"/>
      <c r="H29" s="16" t="n"/>
      <c r="I29" s="16" t="n"/>
      <c r="J29" s="19" t="n"/>
      <c r="K29" s="16" t="n"/>
      <c r="L29" s="43" t="n"/>
      <c r="M29" s="16" t="n"/>
      <c r="N29" s="16" t="n"/>
      <c r="O29" s="16" t="n"/>
      <c r="P29" s="41" t="n"/>
      <c r="Q29" s="43" t="n"/>
      <c r="R29" s="46">
        <f>IF(OR($A29="",$L29=""),"",IFERROR(MAX(0,$L29-IF($Q29="",0,$Q29)),""))</f>
        <v/>
      </c>
      <c r="S29" s="25">
        <f>IF(OR($A29="",$E29="",$R29="",$R29&lt;=Assumptions!$B$5),"",IFERROR($E29-Assumptions!$B$3,""))</f>
        <v/>
      </c>
      <c r="T29" s="8">
        <f>IF($A29="","",IF(OR($B29="",$C29="",$D29="",$E29="",$G29="",$H29="",$I29="",$J29="",$K29="",$L29="",$M29="",$N29="",$O29=""),"Missing fields - review",IF($L29&lt;=0,"Amount check - review",IF(COUNTIFS($B$6:$B$105,$B29,$C$6:$C$105,$C29)&gt;1,"Possible duplicate - review",IF($Q29&gt;$L29+Assumptions!$B$5,"Payment exceeds invoice - review",IF(AND($Q29&gt;Assumptions!$B$5,$P29=""),"Payment date missing - review",IF(AND($O29="Paid",$R29&gt;Assumptions!$B$5),"Paid status mismatch - review",IF(AND($O29&lt;&gt;"Paid",$R29&lt;=Assumptions!$B$5),"Payment status check - review",IF(AND($O29="Unpaid",$Q29&gt;Assumptions!$B$5),"Payment status mismatch - review",IF(AND($N29&lt;&gt;"Approved",$Q29&gt;Assumptions!$B$5),"Approval check - review",IF(AND($R29&gt;Assumptions!$B$5,$E29&lt;Assumptions!$B$3),"Overdue - review",IF(AND($R29&gt;Assumptions!$B$5,$E29&gt;=Assumptions!$B$3,$E29&lt;=Assumptions!$B$3+Assumptions!$B$4),"Due soon - review",IF($N29="Pending review","Approval pending - review",IF($N29="Declined","Approval declined - review",""))))))))))))))</f>
        <v/>
      </c>
    </row>
    <row r="30" ht="30" customHeight="1">
      <c r="A30" s="16" t="n"/>
      <c r="B30" s="16" t="n"/>
      <c r="C30" s="16" t="n"/>
      <c r="D30" s="41" t="n"/>
      <c r="E30" s="41" t="n"/>
      <c r="F30" s="42">
        <f>IF(OR($B30="",$D30=""),"",IFERROR($D30+VLOOKUP($B30,Assumptions!$D$3:$E$8,2,FALSE),""))</f>
        <v/>
      </c>
      <c r="G30" s="16" t="n"/>
      <c r="H30" s="16" t="n"/>
      <c r="I30" s="16" t="n"/>
      <c r="J30" s="19" t="n"/>
      <c r="K30" s="16" t="n"/>
      <c r="L30" s="43" t="n"/>
      <c r="M30" s="16" t="n"/>
      <c r="N30" s="16" t="n"/>
      <c r="O30" s="16" t="n"/>
      <c r="P30" s="41" t="n"/>
      <c r="Q30" s="43" t="n"/>
      <c r="R30" s="44">
        <f>IF(OR($A30="",$L30=""),"",IFERROR(MAX(0,$L30-IF($Q30="",0,$Q30)),""))</f>
        <v/>
      </c>
      <c r="S30" s="22">
        <f>IF(OR($A30="",$E30="",$R30="",$R30&lt;=Assumptions!$B$5),"",IFERROR($E30-Assumptions!$B$3,""))</f>
        <v/>
      </c>
      <c r="T30" s="10">
        <f>IF($A30="","",IF(OR($B30="",$C30="",$D30="",$E30="",$G30="",$H30="",$I30="",$J30="",$K30="",$L30="",$M30="",$N30="",$O30=""),"Missing fields - review",IF($L30&lt;=0,"Amount check - review",IF(COUNTIFS($B$6:$B$105,$B30,$C$6:$C$105,$C30)&gt;1,"Possible duplicate - review",IF($Q30&gt;$L30+Assumptions!$B$5,"Payment exceeds invoice - review",IF(AND($Q30&gt;Assumptions!$B$5,$P30=""),"Payment date missing - review",IF(AND($O30="Paid",$R30&gt;Assumptions!$B$5),"Paid status mismatch - review",IF(AND($O30&lt;&gt;"Paid",$R30&lt;=Assumptions!$B$5),"Payment status check - review",IF(AND($O30="Unpaid",$Q30&gt;Assumptions!$B$5),"Payment status mismatch - review",IF(AND($N30&lt;&gt;"Approved",$Q30&gt;Assumptions!$B$5),"Approval check - review",IF(AND($R30&gt;Assumptions!$B$5,$E30&lt;Assumptions!$B$3),"Overdue - review",IF(AND($R30&gt;Assumptions!$B$5,$E30&gt;=Assumptions!$B$3,$E30&lt;=Assumptions!$B$3+Assumptions!$B$4),"Due soon - review",IF($N30="Pending review","Approval pending - review",IF($N30="Declined","Approval declined - review",""))))))))))))))</f>
        <v/>
      </c>
    </row>
    <row r="31" ht="30" customHeight="1">
      <c r="A31" s="16" t="n"/>
      <c r="B31" s="16" t="n"/>
      <c r="C31" s="16" t="n"/>
      <c r="D31" s="41" t="n"/>
      <c r="E31" s="41" t="n"/>
      <c r="F31" s="45">
        <f>IF(OR($B31="",$D31=""),"",IFERROR($D31+VLOOKUP($B31,Assumptions!$D$3:$E$8,2,FALSE),""))</f>
        <v/>
      </c>
      <c r="G31" s="16" t="n"/>
      <c r="H31" s="16" t="n"/>
      <c r="I31" s="16" t="n"/>
      <c r="J31" s="19" t="n"/>
      <c r="K31" s="16" t="n"/>
      <c r="L31" s="43" t="n"/>
      <c r="M31" s="16" t="n"/>
      <c r="N31" s="16" t="n"/>
      <c r="O31" s="16" t="n"/>
      <c r="P31" s="41" t="n"/>
      <c r="Q31" s="43" t="n"/>
      <c r="R31" s="46">
        <f>IF(OR($A31="",$L31=""),"",IFERROR(MAX(0,$L31-IF($Q31="",0,$Q31)),""))</f>
        <v/>
      </c>
      <c r="S31" s="25">
        <f>IF(OR($A31="",$E31="",$R31="",$R31&lt;=Assumptions!$B$5),"",IFERROR($E31-Assumptions!$B$3,""))</f>
        <v/>
      </c>
      <c r="T31" s="8">
        <f>IF($A31="","",IF(OR($B31="",$C31="",$D31="",$E31="",$G31="",$H31="",$I31="",$J31="",$K31="",$L31="",$M31="",$N31="",$O31=""),"Missing fields - review",IF($L31&lt;=0,"Amount check - review",IF(COUNTIFS($B$6:$B$105,$B31,$C$6:$C$105,$C31)&gt;1,"Possible duplicate - review",IF($Q31&gt;$L31+Assumptions!$B$5,"Payment exceeds invoice - review",IF(AND($Q31&gt;Assumptions!$B$5,$P31=""),"Payment date missing - review",IF(AND($O31="Paid",$R31&gt;Assumptions!$B$5),"Paid status mismatch - review",IF(AND($O31&lt;&gt;"Paid",$R31&lt;=Assumptions!$B$5),"Payment status check - review",IF(AND($O31="Unpaid",$Q31&gt;Assumptions!$B$5),"Payment status mismatch - review",IF(AND($N31&lt;&gt;"Approved",$Q31&gt;Assumptions!$B$5),"Approval check - review",IF(AND($R31&gt;Assumptions!$B$5,$E31&lt;Assumptions!$B$3),"Overdue - review",IF(AND($R31&gt;Assumptions!$B$5,$E31&gt;=Assumptions!$B$3,$E31&lt;=Assumptions!$B$3+Assumptions!$B$4),"Due soon - review",IF($N31="Pending review","Approval pending - review",IF($N31="Declined","Approval declined - review",""))))))))))))))</f>
        <v/>
      </c>
    </row>
    <row r="32" ht="30" customHeight="1">
      <c r="A32" s="16" t="n"/>
      <c r="B32" s="16" t="n"/>
      <c r="C32" s="16" t="n"/>
      <c r="D32" s="41" t="n"/>
      <c r="E32" s="41" t="n"/>
      <c r="F32" s="42">
        <f>IF(OR($B32="",$D32=""),"",IFERROR($D32+VLOOKUP($B32,Assumptions!$D$3:$E$8,2,FALSE),""))</f>
        <v/>
      </c>
      <c r="G32" s="16" t="n"/>
      <c r="H32" s="16" t="n"/>
      <c r="I32" s="16" t="n"/>
      <c r="J32" s="19" t="n"/>
      <c r="K32" s="16" t="n"/>
      <c r="L32" s="43" t="n"/>
      <c r="M32" s="16" t="n"/>
      <c r="N32" s="16" t="n"/>
      <c r="O32" s="16" t="n"/>
      <c r="P32" s="41" t="n"/>
      <c r="Q32" s="43" t="n"/>
      <c r="R32" s="44">
        <f>IF(OR($A32="",$L32=""),"",IFERROR(MAX(0,$L32-IF($Q32="",0,$Q32)),""))</f>
        <v/>
      </c>
      <c r="S32" s="22">
        <f>IF(OR($A32="",$E32="",$R32="",$R32&lt;=Assumptions!$B$5),"",IFERROR($E32-Assumptions!$B$3,""))</f>
        <v/>
      </c>
      <c r="T32" s="10">
        <f>IF($A32="","",IF(OR($B32="",$C32="",$D32="",$E32="",$G32="",$H32="",$I32="",$J32="",$K32="",$L32="",$M32="",$N32="",$O32=""),"Missing fields - review",IF($L32&lt;=0,"Amount check - review",IF(COUNTIFS($B$6:$B$105,$B32,$C$6:$C$105,$C32)&gt;1,"Possible duplicate - review",IF($Q32&gt;$L32+Assumptions!$B$5,"Payment exceeds invoice - review",IF(AND($Q32&gt;Assumptions!$B$5,$P32=""),"Payment date missing - review",IF(AND($O32="Paid",$R32&gt;Assumptions!$B$5),"Paid status mismatch - review",IF(AND($O32&lt;&gt;"Paid",$R32&lt;=Assumptions!$B$5),"Payment status check - review",IF(AND($O32="Unpaid",$Q32&gt;Assumptions!$B$5),"Payment status mismatch - review",IF(AND($N32&lt;&gt;"Approved",$Q32&gt;Assumptions!$B$5),"Approval check - review",IF(AND($R32&gt;Assumptions!$B$5,$E32&lt;Assumptions!$B$3),"Overdue - review",IF(AND($R32&gt;Assumptions!$B$5,$E32&gt;=Assumptions!$B$3,$E32&lt;=Assumptions!$B$3+Assumptions!$B$4),"Due soon - review",IF($N32="Pending review","Approval pending - review",IF($N32="Declined","Approval declined - review",""))))))))))))))</f>
        <v/>
      </c>
    </row>
    <row r="33" ht="30" customHeight="1">
      <c r="A33" s="16" t="n"/>
      <c r="B33" s="16" t="n"/>
      <c r="C33" s="16" t="n"/>
      <c r="D33" s="41" t="n"/>
      <c r="E33" s="41" t="n"/>
      <c r="F33" s="45">
        <f>IF(OR($B33="",$D33=""),"",IFERROR($D33+VLOOKUP($B33,Assumptions!$D$3:$E$8,2,FALSE),""))</f>
        <v/>
      </c>
      <c r="G33" s="16" t="n"/>
      <c r="H33" s="16" t="n"/>
      <c r="I33" s="16" t="n"/>
      <c r="J33" s="19" t="n"/>
      <c r="K33" s="16" t="n"/>
      <c r="L33" s="43" t="n"/>
      <c r="M33" s="16" t="n"/>
      <c r="N33" s="16" t="n"/>
      <c r="O33" s="16" t="n"/>
      <c r="P33" s="41" t="n"/>
      <c r="Q33" s="43" t="n"/>
      <c r="R33" s="46">
        <f>IF(OR($A33="",$L33=""),"",IFERROR(MAX(0,$L33-IF($Q33="",0,$Q33)),""))</f>
        <v/>
      </c>
      <c r="S33" s="25">
        <f>IF(OR($A33="",$E33="",$R33="",$R33&lt;=Assumptions!$B$5),"",IFERROR($E33-Assumptions!$B$3,""))</f>
        <v/>
      </c>
      <c r="T33" s="8">
        <f>IF($A33="","",IF(OR($B33="",$C33="",$D33="",$E33="",$G33="",$H33="",$I33="",$J33="",$K33="",$L33="",$M33="",$N33="",$O33=""),"Missing fields - review",IF($L33&lt;=0,"Amount check - review",IF(COUNTIFS($B$6:$B$105,$B33,$C$6:$C$105,$C33)&gt;1,"Possible duplicate - review",IF($Q33&gt;$L33+Assumptions!$B$5,"Payment exceeds invoice - review",IF(AND($Q33&gt;Assumptions!$B$5,$P33=""),"Payment date missing - review",IF(AND($O33="Paid",$R33&gt;Assumptions!$B$5),"Paid status mismatch - review",IF(AND($O33&lt;&gt;"Paid",$R33&lt;=Assumptions!$B$5),"Payment status check - review",IF(AND($O33="Unpaid",$Q33&gt;Assumptions!$B$5),"Payment status mismatch - review",IF(AND($N33&lt;&gt;"Approved",$Q33&gt;Assumptions!$B$5),"Approval check - review",IF(AND($R33&gt;Assumptions!$B$5,$E33&lt;Assumptions!$B$3),"Overdue - review",IF(AND($R33&gt;Assumptions!$B$5,$E33&gt;=Assumptions!$B$3,$E33&lt;=Assumptions!$B$3+Assumptions!$B$4),"Due soon - review",IF($N33="Pending review","Approval pending - review",IF($N33="Declined","Approval declined - review",""))))))))))))))</f>
        <v/>
      </c>
    </row>
    <row r="34" ht="30" customHeight="1">
      <c r="A34" s="16" t="n"/>
      <c r="B34" s="16" t="n"/>
      <c r="C34" s="16" t="n"/>
      <c r="D34" s="41" t="n"/>
      <c r="E34" s="41" t="n"/>
      <c r="F34" s="42">
        <f>IF(OR($B34="",$D34=""),"",IFERROR($D34+VLOOKUP($B34,Assumptions!$D$3:$E$8,2,FALSE),""))</f>
        <v/>
      </c>
      <c r="G34" s="16" t="n"/>
      <c r="H34" s="16" t="n"/>
      <c r="I34" s="16" t="n"/>
      <c r="J34" s="19" t="n"/>
      <c r="K34" s="16" t="n"/>
      <c r="L34" s="43" t="n"/>
      <c r="M34" s="16" t="n"/>
      <c r="N34" s="16" t="n"/>
      <c r="O34" s="16" t="n"/>
      <c r="P34" s="41" t="n"/>
      <c r="Q34" s="43" t="n"/>
      <c r="R34" s="44">
        <f>IF(OR($A34="",$L34=""),"",IFERROR(MAX(0,$L34-IF($Q34="",0,$Q34)),""))</f>
        <v/>
      </c>
      <c r="S34" s="22">
        <f>IF(OR($A34="",$E34="",$R34="",$R34&lt;=Assumptions!$B$5),"",IFERROR($E34-Assumptions!$B$3,""))</f>
        <v/>
      </c>
      <c r="T34" s="10">
        <f>IF($A34="","",IF(OR($B34="",$C34="",$D34="",$E34="",$G34="",$H34="",$I34="",$J34="",$K34="",$L34="",$M34="",$N34="",$O34=""),"Missing fields - review",IF($L34&lt;=0,"Amount check - review",IF(COUNTIFS($B$6:$B$105,$B34,$C$6:$C$105,$C34)&gt;1,"Possible duplicate - review",IF($Q34&gt;$L34+Assumptions!$B$5,"Payment exceeds invoice - review",IF(AND($Q34&gt;Assumptions!$B$5,$P34=""),"Payment date missing - review",IF(AND($O34="Paid",$R34&gt;Assumptions!$B$5),"Paid status mismatch - review",IF(AND($O34&lt;&gt;"Paid",$R34&lt;=Assumptions!$B$5),"Payment status check - review",IF(AND($O34="Unpaid",$Q34&gt;Assumptions!$B$5),"Payment status mismatch - review",IF(AND($N34&lt;&gt;"Approved",$Q34&gt;Assumptions!$B$5),"Approval check - review",IF(AND($R34&gt;Assumptions!$B$5,$E34&lt;Assumptions!$B$3),"Overdue - review",IF(AND($R34&gt;Assumptions!$B$5,$E34&gt;=Assumptions!$B$3,$E34&lt;=Assumptions!$B$3+Assumptions!$B$4),"Due soon - review",IF($N34="Pending review","Approval pending - review",IF($N34="Declined","Approval declined - review",""))))))))))))))</f>
        <v/>
      </c>
    </row>
    <row r="35" ht="30" customHeight="1">
      <c r="A35" s="16" t="n"/>
      <c r="B35" s="16" t="n"/>
      <c r="C35" s="16" t="n"/>
      <c r="D35" s="41" t="n"/>
      <c r="E35" s="41" t="n"/>
      <c r="F35" s="45">
        <f>IF(OR($B35="",$D35=""),"",IFERROR($D35+VLOOKUP($B35,Assumptions!$D$3:$E$8,2,FALSE),""))</f>
        <v/>
      </c>
      <c r="G35" s="16" t="n"/>
      <c r="H35" s="16" t="n"/>
      <c r="I35" s="16" t="n"/>
      <c r="J35" s="19" t="n"/>
      <c r="K35" s="16" t="n"/>
      <c r="L35" s="43" t="n"/>
      <c r="M35" s="16" t="n"/>
      <c r="N35" s="16" t="n"/>
      <c r="O35" s="16" t="n"/>
      <c r="P35" s="41" t="n"/>
      <c r="Q35" s="43" t="n"/>
      <c r="R35" s="46">
        <f>IF(OR($A35="",$L35=""),"",IFERROR(MAX(0,$L35-IF($Q35="",0,$Q35)),""))</f>
        <v/>
      </c>
      <c r="S35" s="25">
        <f>IF(OR($A35="",$E35="",$R35="",$R35&lt;=Assumptions!$B$5),"",IFERROR($E35-Assumptions!$B$3,""))</f>
        <v/>
      </c>
      <c r="T35" s="8">
        <f>IF($A35="","",IF(OR($B35="",$C35="",$D35="",$E35="",$G35="",$H35="",$I35="",$J35="",$K35="",$L35="",$M35="",$N35="",$O35=""),"Missing fields - review",IF($L35&lt;=0,"Amount check - review",IF(COUNTIFS($B$6:$B$105,$B35,$C$6:$C$105,$C35)&gt;1,"Possible duplicate - review",IF($Q35&gt;$L35+Assumptions!$B$5,"Payment exceeds invoice - review",IF(AND($Q35&gt;Assumptions!$B$5,$P35=""),"Payment date missing - review",IF(AND($O35="Paid",$R35&gt;Assumptions!$B$5),"Paid status mismatch - review",IF(AND($O35&lt;&gt;"Paid",$R35&lt;=Assumptions!$B$5),"Payment status check - review",IF(AND($O35="Unpaid",$Q35&gt;Assumptions!$B$5),"Payment status mismatch - review",IF(AND($N35&lt;&gt;"Approved",$Q35&gt;Assumptions!$B$5),"Approval check - review",IF(AND($R35&gt;Assumptions!$B$5,$E35&lt;Assumptions!$B$3),"Overdue - review",IF(AND($R35&gt;Assumptions!$B$5,$E35&gt;=Assumptions!$B$3,$E35&lt;=Assumptions!$B$3+Assumptions!$B$4),"Due soon - review",IF($N35="Pending review","Approval pending - review",IF($N35="Declined","Approval declined - review",""))))))))))))))</f>
        <v/>
      </c>
    </row>
    <row r="36" ht="30" customHeight="1">
      <c r="A36" s="16" t="n"/>
      <c r="B36" s="16" t="n"/>
      <c r="C36" s="16" t="n"/>
      <c r="D36" s="41" t="n"/>
      <c r="E36" s="41" t="n"/>
      <c r="F36" s="42">
        <f>IF(OR($B36="",$D36=""),"",IFERROR($D36+VLOOKUP($B36,Assumptions!$D$3:$E$8,2,FALSE),""))</f>
        <v/>
      </c>
      <c r="G36" s="16" t="n"/>
      <c r="H36" s="16" t="n"/>
      <c r="I36" s="16" t="n"/>
      <c r="J36" s="19" t="n"/>
      <c r="K36" s="16" t="n"/>
      <c r="L36" s="43" t="n"/>
      <c r="M36" s="16" t="n"/>
      <c r="N36" s="16" t="n"/>
      <c r="O36" s="16" t="n"/>
      <c r="P36" s="41" t="n"/>
      <c r="Q36" s="43" t="n"/>
      <c r="R36" s="44">
        <f>IF(OR($A36="",$L36=""),"",IFERROR(MAX(0,$L36-IF($Q36="",0,$Q36)),""))</f>
        <v/>
      </c>
      <c r="S36" s="22">
        <f>IF(OR($A36="",$E36="",$R36="",$R36&lt;=Assumptions!$B$5),"",IFERROR($E36-Assumptions!$B$3,""))</f>
        <v/>
      </c>
      <c r="T36" s="10">
        <f>IF($A36="","",IF(OR($B36="",$C36="",$D36="",$E36="",$G36="",$H36="",$I36="",$J36="",$K36="",$L36="",$M36="",$N36="",$O36=""),"Missing fields - review",IF($L36&lt;=0,"Amount check - review",IF(COUNTIFS($B$6:$B$105,$B36,$C$6:$C$105,$C36)&gt;1,"Possible duplicate - review",IF($Q36&gt;$L36+Assumptions!$B$5,"Payment exceeds invoice - review",IF(AND($Q36&gt;Assumptions!$B$5,$P36=""),"Payment date missing - review",IF(AND($O36="Paid",$R36&gt;Assumptions!$B$5),"Paid status mismatch - review",IF(AND($O36&lt;&gt;"Paid",$R36&lt;=Assumptions!$B$5),"Payment status check - review",IF(AND($O36="Unpaid",$Q36&gt;Assumptions!$B$5),"Payment status mismatch - review",IF(AND($N36&lt;&gt;"Approved",$Q36&gt;Assumptions!$B$5),"Approval check - review",IF(AND($R36&gt;Assumptions!$B$5,$E36&lt;Assumptions!$B$3),"Overdue - review",IF(AND($R36&gt;Assumptions!$B$5,$E36&gt;=Assumptions!$B$3,$E36&lt;=Assumptions!$B$3+Assumptions!$B$4),"Due soon - review",IF($N36="Pending review","Approval pending - review",IF($N36="Declined","Approval declined - review",""))))))))))))))</f>
        <v/>
      </c>
    </row>
    <row r="37" ht="30" customHeight="1">
      <c r="A37" s="16" t="n"/>
      <c r="B37" s="16" t="n"/>
      <c r="C37" s="16" t="n"/>
      <c r="D37" s="41" t="n"/>
      <c r="E37" s="41" t="n"/>
      <c r="F37" s="45">
        <f>IF(OR($B37="",$D37=""),"",IFERROR($D37+VLOOKUP($B37,Assumptions!$D$3:$E$8,2,FALSE),""))</f>
        <v/>
      </c>
      <c r="G37" s="16" t="n"/>
      <c r="H37" s="16" t="n"/>
      <c r="I37" s="16" t="n"/>
      <c r="J37" s="19" t="n"/>
      <c r="K37" s="16" t="n"/>
      <c r="L37" s="43" t="n"/>
      <c r="M37" s="16" t="n"/>
      <c r="N37" s="16" t="n"/>
      <c r="O37" s="16" t="n"/>
      <c r="P37" s="41" t="n"/>
      <c r="Q37" s="43" t="n"/>
      <c r="R37" s="46">
        <f>IF(OR($A37="",$L37=""),"",IFERROR(MAX(0,$L37-IF($Q37="",0,$Q37)),""))</f>
        <v/>
      </c>
      <c r="S37" s="25">
        <f>IF(OR($A37="",$E37="",$R37="",$R37&lt;=Assumptions!$B$5),"",IFERROR($E37-Assumptions!$B$3,""))</f>
        <v/>
      </c>
      <c r="T37" s="8">
        <f>IF($A37="","",IF(OR($B37="",$C37="",$D37="",$E37="",$G37="",$H37="",$I37="",$J37="",$K37="",$L37="",$M37="",$N37="",$O37=""),"Missing fields - review",IF($L37&lt;=0,"Amount check - review",IF(COUNTIFS($B$6:$B$105,$B37,$C$6:$C$105,$C37)&gt;1,"Possible duplicate - review",IF($Q37&gt;$L37+Assumptions!$B$5,"Payment exceeds invoice - review",IF(AND($Q37&gt;Assumptions!$B$5,$P37=""),"Payment date missing - review",IF(AND($O37="Paid",$R37&gt;Assumptions!$B$5),"Paid status mismatch - review",IF(AND($O37&lt;&gt;"Paid",$R37&lt;=Assumptions!$B$5),"Payment status check - review",IF(AND($O37="Unpaid",$Q37&gt;Assumptions!$B$5),"Payment status mismatch - review",IF(AND($N37&lt;&gt;"Approved",$Q37&gt;Assumptions!$B$5),"Approval check - review",IF(AND($R37&gt;Assumptions!$B$5,$E37&lt;Assumptions!$B$3),"Overdue - review",IF(AND($R37&gt;Assumptions!$B$5,$E37&gt;=Assumptions!$B$3,$E37&lt;=Assumptions!$B$3+Assumptions!$B$4),"Due soon - review",IF($N37="Pending review","Approval pending - review",IF($N37="Declined","Approval declined - review",""))))))))))))))</f>
        <v/>
      </c>
    </row>
    <row r="38" ht="30" customHeight="1">
      <c r="A38" s="16" t="n"/>
      <c r="B38" s="16" t="n"/>
      <c r="C38" s="16" t="n"/>
      <c r="D38" s="41" t="n"/>
      <c r="E38" s="41" t="n"/>
      <c r="F38" s="42">
        <f>IF(OR($B38="",$D38=""),"",IFERROR($D38+VLOOKUP($B38,Assumptions!$D$3:$E$8,2,FALSE),""))</f>
        <v/>
      </c>
      <c r="G38" s="16" t="n"/>
      <c r="H38" s="16" t="n"/>
      <c r="I38" s="16" t="n"/>
      <c r="J38" s="19" t="n"/>
      <c r="K38" s="16" t="n"/>
      <c r="L38" s="43" t="n"/>
      <c r="M38" s="16" t="n"/>
      <c r="N38" s="16" t="n"/>
      <c r="O38" s="16" t="n"/>
      <c r="P38" s="41" t="n"/>
      <c r="Q38" s="43" t="n"/>
      <c r="R38" s="44">
        <f>IF(OR($A38="",$L38=""),"",IFERROR(MAX(0,$L38-IF($Q38="",0,$Q38)),""))</f>
        <v/>
      </c>
      <c r="S38" s="22">
        <f>IF(OR($A38="",$E38="",$R38="",$R38&lt;=Assumptions!$B$5),"",IFERROR($E38-Assumptions!$B$3,""))</f>
        <v/>
      </c>
      <c r="T38" s="10">
        <f>IF($A38="","",IF(OR($B38="",$C38="",$D38="",$E38="",$G38="",$H38="",$I38="",$J38="",$K38="",$L38="",$M38="",$N38="",$O38=""),"Missing fields - review",IF($L38&lt;=0,"Amount check - review",IF(COUNTIFS($B$6:$B$105,$B38,$C$6:$C$105,$C38)&gt;1,"Possible duplicate - review",IF($Q38&gt;$L38+Assumptions!$B$5,"Payment exceeds invoice - review",IF(AND($Q38&gt;Assumptions!$B$5,$P38=""),"Payment date missing - review",IF(AND($O38="Paid",$R38&gt;Assumptions!$B$5),"Paid status mismatch - review",IF(AND($O38&lt;&gt;"Paid",$R38&lt;=Assumptions!$B$5),"Payment status check - review",IF(AND($O38="Unpaid",$Q38&gt;Assumptions!$B$5),"Payment status mismatch - review",IF(AND($N38&lt;&gt;"Approved",$Q38&gt;Assumptions!$B$5),"Approval check - review",IF(AND($R38&gt;Assumptions!$B$5,$E38&lt;Assumptions!$B$3),"Overdue - review",IF(AND($R38&gt;Assumptions!$B$5,$E38&gt;=Assumptions!$B$3,$E38&lt;=Assumptions!$B$3+Assumptions!$B$4),"Due soon - review",IF($N38="Pending review","Approval pending - review",IF($N38="Declined","Approval declined - review",""))))))))))))))</f>
        <v/>
      </c>
    </row>
    <row r="39" ht="30" customHeight="1">
      <c r="A39" s="16" t="n"/>
      <c r="B39" s="16" t="n"/>
      <c r="C39" s="16" t="n"/>
      <c r="D39" s="41" t="n"/>
      <c r="E39" s="41" t="n"/>
      <c r="F39" s="45">
        <f>IF(OR($B39="",$D39=""),"",IFERROR($D39+VLOOKUP($B39,Assumptions!$D$3:$E$8,2,FALSE),""))</f>
        <v/>
      </c>
      <c r="G39" s="16" t="n"/>
      <c r="H39" s="16" t="n"/>
      <c r="I39" s="16" t="n"/>
      <c r="J39" s="19" t="n"/>
      <c r="K39" s="16" t="n"/>
      <c r="L39" s="43" t="n"/>
      <c r="M39" s="16" t="n"/>
      <c r="N39" s="16" t="n"/>
      <c r="O39" s="16" t="n"/>
      <c r="P39" s="41" t="n"/>
      <c r="Q39" s="43" t="n"/>
      <c r="R39" s="46">
        <f>IF(OR($A39="",$L39=""),"",IFERROR(MAX(0,$L39-IF($Q39="",0,$Q39)),""))</f>
        <v/>
      </c>
      <c r="S39" s="25">
        <f>IF(OR($A39="",$E39="",$R39="",$R39&lt;=Assumptions!$B$5),"",IFERROR($E39-Assumptions!$B$3,""))</f>
        <v/>
      </c>
      <c r="T39" s="8">
        <f>IF($A39="","",IF(OR($B39="",$C39="",$D39="",$E39="",$G39="",$H39="",$I39="",$J39="",$K39="",$L39="",$M39="",$N39="",$O39=""),"Missing fields - review",IF($L39&lt;=0,"Amount check - review",IF(COUNTIFS($B$6:$B$105,$B39,$C$6:$C$105,$C39)&gt;1,"Possible duplicate - review",IF($Q39&gt;$L39+Assumptions!$B$5,"Payment exceeds invoice - review",IF(AND($Q39&gt;Assumptions!$B$5,$P39=""),"Payment date missing - review",IF(AND($O39="Paid",$R39&gt;Assumptions!$B$5),"Paid status mismatch - review",IF(AND($O39&lt;&gt;"Paid",$R39&lt;=Assumptions!$B$5),"Payment status check - review",IF(AND($O39="Unpaid",$Q39&gt;Assumptions!$B$5),"Payment status mismatch - review",IF(AND($N39&lt;&gt;"Approved",$Q39&gt;Assumptions!$B$5),"Approval check - review",IF(AND($R39&gt;Assumptions!$B$5,$E39&lt;Assumptions!$B$3),"Overdue - review",IF(AND($R39&gt;Assumptions!$B$5,$E39&gt;=Assumptions!$B$3,$E39&lt;=Assumptions!$B$3+Assumptions!$B$4),"Due soon - review",IF($N39="Pending review","Approval pending - review",IF($N39="Declined","Approval declined - review",""))))))))))))))</f>
        <v/>
      </c>
    </row>
    <row r="40" ht="30" customHeight="1">
      <c r="A40" s="16" t="n"/>
      <c r="B40" s="16" t="n"/>
      <c r="C40" s="16" t="n"/>
      <c r="D40" s="41" t="n"/>
      <c r="E40" s="41" t="n"/>
      <c r="F40" s="42">
        <f>IF(OR($B40="",$D40=""),"",IFERROR($D40+VLOOKUP($B40,Assumptions!$D$3:$E$8,2,FALSE),""))</f>
        <v/>
      </c>
      <c r="G40" s="16" t="n"/>
      <c r="H40" s="16" t="n"/>
      <c r="I40" s="16" t="n"/>
      <c r="J40" s="19" t="n"/>
      <c r="K40" s="16" t="n"/>
      <c r="L40" s="43" t="n"/>
      <c r="M40" s="16" t="n"/>
      <c r="N40" s="16" t="n"/>
      <c r="O40" s="16" t="n"/>
      <c r="P40" s="41" t="n"/>
      <c r="Q40" s="43" t="n"/>
      <c r="R40" s="44">
        <f>IF(OR($A40="",$L40=""),"",IFERROR(MAX(0,$L40-IF($Q40="",0,$Q40)),""))</f>
        <v/>
      </c>
      <c r="S40" s="22">
        <f>IF(OR($A40="",$E40="",$R40="",$R40&lt;=Assumptions!$B$5),"",IFERROR($E40-Assumptions!$B$3,""))</f>
        <v/>
      </c>
      <c r="T40" s="10">
        <f>IF($A40="","",IF(OR($B40="",$C40="",$D40="",$E40="",$G40="",$H40="",$I40="",$J40="",$K40="",$L40="",$M40="",$N40="",$O40=""),"Missing fields - review",IF($L40&lt;=0,"Amount check - review",IF(COUNTIFS($B$6:$B$105,$B40,$C$6:$C$105,$C40)&gt;1,"Possible duplicate - review",IF($Q40&gt;$L40+Assumptions!$B$5,"Payment exceeds invoice - review",IF(AND($Q40&gt;Assumptions!$B$5,$P40=""),"Payment date missing - review",IF(AND($O40="Paid",$R40&gt;Assumptions!$B$5),"Paid status mismatch - review",IF(AND($O40&lt;&gt;"Paid",$R40&lt;=Assumptions!$B$5),"Payment status check - review",IF(AND($O40="Unpaid",$Q40&gt;Assumptions!$B$5),"Payment status mismatch - review",IF(AND($N40&lt;&gt;"Approved",$Q40&gt;Assumptions!$B$5),"Approval check - review",IF(AND($R40&gt;Assumptions!$B$5,$E40&lt;Assumptions!$B$3),"Overdue - review",IF(AND($R40&gt;Assumptions!$B$5,$E40&gt;=Assumptions!$B$3,$E40&lt;=Assumptions!$B$3+Assumptions!$B$4),"Due soon - review",IF($N40="Pending review","Approval pending - review",IF($N40="Declined","Approval declined - review",""))))))))))))))</f>
        <v/>
      </c>
    </row>
    <row r="41" ht="30" customHeight="1">
      <c r="A41" s="16" t="n"/>
      <c r="B41" s="16" t="n"/>
      <c r="C41" s="16" t="n"/>
      <c r="D41" s="41" t="n"/>
      <c r="E41" s="41" t="n"/>
      <c r="F41" s="45">
        <f>IF(OR($B41="",$D41=""),"",IFERROR($D41+VLOOKUP($B41,Assumptions!$D$3:$E$8,2,FALSE),""))</f>
        <v/>
      </c>
      <c r="G41" s="16" t="n"/>
      <c r="H41" s="16" t="n"/>
      <c r="I41" s="16" t="n"/>
      <c r="J41" s="19" t="n"/>
      <c r="K41" s="16" t="n"/>
      <c r="L41" s="43" t="n"/>
      <c r="M41" s="16" t="n"/>
      <c r="N41" s="16" t="n"/>
      <c r="O41" s="16" t="n"/>
      <c r="P41" s="41" t="n"/>
      <c r="Q41" s="43" t="n"/>
      <c r="R41" s="46">
        <f>IF(OR($A41="",$L41=""),"",IFERROR(MAX(0,$L41-IF($Q41="",0,$Q41)),""))</f>
        <v/>
      </c>
      <c r="S41" s="25">
        <f>IF(OR($A41="",$E41="",$R41="",$R41&lt;=Assumptions!$B$5),"",IFERROR($E41-Assumptions!$B$3,""))</f>
        <v/>
      </c>
      <c r="T41" s="8">
        <f>IF($A41="","",IF(OR($B41="",$C41="",$D41="",$E41="",$G41="",$H41="",$I41="",$J41="",$K41="",$L41="",$M41="",$N41="",$O41=""),"Missing fields - review",IF($L41&lt;=0,"Amount check - review",IF(COUNTIFS($B$6:$B$105,$B41,$C$6:$C$105,$C41)&gt;1,"Possible duplicate - review",IF($Q41&gt;$L41+Assumptions!$B$5,"Payment exceeds invoice - review",IF(AND($Q41&gt;Assumptions!$B$5,$P41=""),"Payment date missing - review",IF(AND($O41="Paid",$R41&gt;Assumptions!$B$5),"Paid status mismatch - review",IF(AND($O41&lt;&gt;"Paid",$R41&lt;=Assumptions!$B$5),"Payment status check - review",IF(AND($O41="Unpaid",$Q41&gt;Assumptions!$B$5),"Payment status mismatch - review",IF(AND($N41&lt;&gt;"Approved",$Q41&gt;Assumptions!$B$5),"Approval check - review",IF(AND($R41&gt;Assumptions!$B$5,$E41&lt;Assumptions!$B$3),"Overdue - review",IF(AND($R41&gt;Assumptions!$B$5,$E41&gt;=Assumptions!$B$3,$E41&lt;=Assumptions!$B$3+Assumptions!$B$4),"Due soon - review",IF($N41="Pending review","Approval pending - review",IF($N41="Declined","Approval declined - review",""))))))))))))))</f>
        <v/>
      </c>
    </row>
    <row r="42" ht="30" customHeight="1">
      <c r="A42" s="16" t="n"/>
      <c r="B42" s="16" t="n"/>
      <c r="C42" s="16" t="n"/>
      <c r="D42" s="41" t="n"/>
      <c r="E42" s="41" t="n"/>
      <c r="F42" s="42">
        <f>IF(OR($B42="",$D42=""),"",IFERROR($D42+VLOOKUP($B42,Assumptions!$D$3:$E$8,2,FALSE),""))</f>
        <v/>
      </c>
      <c r="G42" s="16" t="n"/>
      <c r="H42" s="16" t="n"/>
      <c r="I42" s="16" t="n"/>
      <c r="J42" s="19" t="n"/>
      <c r="K42" s="16" t="n"/>
      <c r="L42" s="43" t="n"/>
      <c r="M42" s="16" t="n"/>
      <c r="N42" s="16" t="n"/>
      <c r="O42" s="16" t="n"/>
      <c r="P42" s="41" t="n"/>
      <c r="Q42" s="43" t="n"/>
      <c r="R42" s="44">
        <f>IF(OR($A42="",$L42=""),"",IFERROR(MAX(0,$L42-IF($Q42="",0,$Q42)),""))</f>
        <v/>
      </c>
      <c r="S42" s="22">
        <f>IF(OR($A42="",$E42="",$R42="",$R42&lt;=Assumptions!$B$5),"",IFERROR($E42-Assumptions!$B$3,""))</f>
        <v/>
      </c>
      <c r="T42" s="10">
        <f>IF($A42="","",IF(OR($B42="",$C42="",$D42="",$E42="",$G42="",$H42="",$I42="",$J42="",$K42="",$L42="",$M42="",$N42="",$O42=""),"Missing fields - review",IF($L42&lt;=0,"Amount check - review",IF(COUNTIFS($B$6:$B$105,$B42,$C$6:$C$105,$C42)&gt;1,"Possible duplicate - review",IF($Q42&gt;$L42+Assumptions!$B$5,"Payment exceeds invoice - review",IF(AND($Q42&gt;Assumptions!$B$5,$P42=""),"Payment date missing - review",IF(AND($O42="Paid",$R42&gt;Assumptions!$B$5),"Paid status mismatch - review",IF(AND($O42&lt;&gt;"Paid",$R42&lt;=Assumptions!$B$5),"Payment status check - review",IF(AND($O42="Unpaid",$Q42&gt;Assumptions!$B$5),"Payment status mismatch - review",IF(AND($N42&lt;&gt;"Approved",$Q42&gt;Assumptions!$B$5),"Approval check - review",IF(AND($R42&gt;Assumptions!$B$5,$E42&lt;Assumptions!$B$3),"Overdue - review",IF(AND($R42&gt;Assumptions!$B$5,$E42&gt;=Assumptions!$B$3,$E42&lt;=Assumptions!$B$3+Assumptions!$B$4),"Due soon - review",IF($N42="Pending review","Approval pending - review",IF($N42="Declined","Approval declined - review",""))))))))))))))</f>
        <v/>
      </c>
    </row>
    <row r="43" ht="30" customHeight="1">
      <c r="A43" s="16" t="n"/>
      <c r="B43" s="16" t="n"/>
      <c r="C43" s="16" t="n"/>
      <c r="D43" s="41" t="n"/>
      <c r="E43" s="41" t="n"/>
      <c r="F43" s="45">
        <f>IF(OR($B43="",$D43=""),"",IFERROR($D43+VLOOKUP($B43,Assumptions!$D$3:$E$8,2,FALSE),""))</f>
        <v/>
      </c>
      <c r="G43" s="16" t="n"/>
      <c r="H43" s="16" t="n"/>
      <c r="I43" s="16" t="n"/>
      <c r="J43" s="19" t="n"/>
      <c r="K43" s="16" t="n"/>
      <c r="L43" s="43" t="n"/>
      <c r="M43" s="16" t="n"/>
      <c r="N43" s="16" t="n"/>
      <c r="O43" s="16" t="n"/>
      <c r="P43" s="41" t="n"/>
      <c r="Q43" s="43" t="n"/>
      <c r="R43" s="46">
        <f>IF(OR($A43="",$L43=""),"",IFERROR(MAX(0,$L43-IF($Q43="",0,$Q43)),""))</f>
        <v/>
      </c>
      <c r="S43" s="25">
        <f>IF(OR($A43="",$E43="",$R43="",$R43&lt;=Assumptions!$B$5),"",IFERROR($E43-Assumptions!$B$3,""))</f>
        <v/>
      </c>
      <c r="T43" s="8">
        <f>IF($A43="","",IF(OR($B43="",$C43="",$D43="",$E43="",$G43="",$H43="",$I43="",$J43="",$K43="",$L43="",$M43="",$N43="",$O43=""),"Missing fields - review",IF($L43&lt;=0,"Amount check - review",IF(COUNTIFS($B$6:$B$105,$B43,$C$6:$C$105,$C43)&gt;1,"Possible duplicate - review",IF($Q43&gt;$L43+Assumptions!$B$5,"Payment exceeds invoice - review",IF(AND($Q43&gt;Assumptions!$B$5,$P43=""),"Payment date missing - review",IF(AND($O43="Paid",$R43&gt;Assumptions!$B$5),"Paid status mismatch - review",IF(AND($O43&lt;&gt;"Paid",$R43&lt;=Assumptions!$B$5),"Payment status check - review",IF(AND($O43="Unpaid",$Q43&gt;Assumptions!$B$5),"Payment status mismatch - review",IF(AND($N43&lt;&gt;"Approved",$Q43&gt;Assumptions!$B$5),"Approval check - review",IF(AND($R43&gt;Assumptions!$B$5,$E43&lt;Assumptions!$B$3),"Overdue - review",IF(AND($R43&gt;Assumptions!$B$5,$E43&gt;=Assumptions!$B$3,$E43&lt;=Assumptions!$B$3+Assumptions!$B$4),"Due soon - review",IF($N43="Pending review","Approval pending - review",IF($N43="Declined","Approval declined - review",""))))))))))))))</f>
        <v/>
      </c>
    </row>
    <row r="44" ht="30" customHeight="1">
      <c r="A44" s="16" t="n"/>
      <c r="B44" s="16" t="n"/>
      <c r="C44" s="16" t="n"/>
      <c r="D44" s="41" t="n"/>
      <c r="E44" s="41" t="n"/>
      <c r="F44" s="42">
        <f>IF(OR($B44="",$D44=""),"",IFERROR($D44+VLOOKUP($B44,Assumptions!$D$3:$E$8,2,FALSE),""))</f>
        <v/>
      </c>
      <c r="G44" s="16" t="n"/>
      <c r="H44" s="16" t="n"/>
      <c r="I44" s="16" t="n"/>
      <c r="J44" s="19" t="n"/>
      <c r="K44" s="16" t="n"/>
      <c r="L44" s="43" t="n"/>
      <c r="M44" s="16" t="n"/>
      <c r="N44" s="16" t="n"/>
      <c r="O44" s="16" t="n"/>
      <c r="P44" s="41" t="n"/>
      <c r="Q44" s="43" t="n"/>
      <c r="R44" s="44">
        <f>IF(OR($A44="",$L44=""),"",IFERROR(MAX(0,$L44-IF($Q44="",0,$Q44)),""))</f>
        <v/>
      </c>
      <c r="S44" s="22">
        <f>IF(OR($A44="",$E44="",$R44="",$R44&lt;=Assumptions!$B$5),"",IFERROR($E44-Assumptions!$B$3,""))</f>
        <v/>
      </c>
      <c r="T44" s="10">
        <f>IF($A44="","",IF(OR($B44="",$C44="",$D44="",$E44="",$G44="",$H44="",$I44="",$J44="",$K44="",$L44="",$M44="",$N44="",$O44=""),"Missing fields - review",IF($L44&lt;=0,"Amount check - review",IF(COUNTIFS($B$6:$B$105,$B44,$C$6:$C$105,$C44)&gt;1,"Possible duplicate - review",IF($Q44&gt;$L44+Assumptions!$B$5,"Payment exceeds invoice - review",IF(AND($Q44&gt;Assumptions!$B$5,$P44=""),"Payment date missing - review",IF(AND($O44="Paid",$R44&gt;Assumptions!$B$5),"Paid status mismatch - review",IF(AND($O44&lt;&gt;"Paid",$R44&lt;=Assumptions!$B$5),"Payment status check - review",IF(AND($O44="Unpaid",$Q44&gt;Assumptions!$B$5),"Payment status mismatch - review",IF(AND($N44&lt;&gt;"Approved",$Q44&gt;Assumptions!$B$5),"Approval check - review",IF(AND($R44&gt;Assumptions!$B$5,$E44&lt;Assumptions!$B$3),"Overdue - review",IF(AND($R44&gt;Assumptions!$B$5,$E44&gt;=Assumptions!$B$3,$E44&lt;=Assumptions!$B$3+Assumptions!$B$4),"Due soon - review",IF($N44="Pending review","Approval pending - review",IF($N44="Declined","Approval declined - review",""))))))))))))))</f>
        <v/>
      </c>
    </row>
    <row r="45" ht="30" customHeight="1">
      <c r="A45" s="16" t="n"/>
      <c r="B45" s="16" t="n"/>
      <c r="C45" s="16" t="n"/>
      <c r="D45" s="41" t="n"/>
      <c r="E45" s="41" t="n"/>
      <c r="F45" s="45">
        <f>IF(OR($B45="",$D45=""),"",IFERROR($D45+VLOOKUP($B45,Assumptions!$D$3:$E$8,2,FALSE),""))</f>
        <v/>
      </c>
      <c r="G45" s="16" t="n"/>
      <c r="H45" s="16" t="n"/>
      <c r="I45" s="16" t="n"/>
      <c r="J45" s="19" t="n"/>
      <c r="K45" s="16" t="n"/>
      <c r="L45" s="43" t="n"/>
      <c r="M45" s="16" t="n"/>
      <c r="N45" s="16" t="n"/>
      <c r="O45" s="16" t="n"/>
      <c r="P45" s="41" t="n"/>
      <c r="Q45" s="43" t="n"/>
      <c r="R45" s="46">
        <f>IF(OR($A45="",$L45=""),"",IFERROR(MAX(0,$L45-IF($Q45="",0,$Q45)),""))</f>
        <v/>
      </c>
      <c r="S45" s="25">
        <f>IF(OR($A45="",$E45="",$R45="",$R45&lt;=Assumptions!$B$5),"",IFERROR($E45-Assumptions!$B$3,""))</f>
        <v/>
      </c>
      <c r="T45" s="8">
        <f>IF($A45="","",IF(OR($B45="",$C45="",$D45="",$E45="",$G45="",$H45="",$I45="",$J45="",$K45="",$L45="",$M45="",$N45="",$O45=""),"Missing fields - review",IF($L45&lt;=0,"Amount check - review",IF(COUNTIFS($B$6:$B$105,$B45,$C$6:$C$105,$C45)&gt;1,"Possible duplicate - review",IF($Q45&gt;$L45+Assumptions!$B$5,"Payment exceeds invoice - review",IF(AND($Q45&gt;Assumptions!$B$5,$P45=""),"Payment date missing - review",IF(AND($O45="Paid",$R45&gt;Assumptions!$B$5),"Paid status mismatch - review",IF(AND($O45&lt;&gt;"Paid",$R45&lt;=Assumptions!$B$5),"Payment status check - review",IF(AND($O45="Unpaid",$Q45&gt;Assumptions!$B$5),"Payment status mismatch - review",IF(AND($N45&lt;&gt;"Approved",$Q45&gt;Assumptions!$B$5),"Approval check - review",IF(AND($R45&gt;Assumptions!$B$5,$E45&lt;Assumptions!$B$3),"Overdue - review",IF(AND($R45&gt;Assumptions!$B$5,$E45&gt;=Assumptions!$B$3,$E45&lt;=Assumptions!$B$3+Assumptions!$B$4),"Due soon - review",IF($N45="Pending review","Approval pending - review",IF($N45="Declined","Approval declined - review",""))))))))))))))</f>
        <v/>
      </c>
    </row>
    <row r="46" ht="30" customHeight="1">
      <c r="A46" s="16" t="n"/>
      <c r="B46" s="16" t="n"/>
      <c r="C46" s="16" t="n"/>
      <c r="D46" s="41" t="n"/>
      <c r="E46" s="41" t="n"/>
      <c r="F46" s="42">
        <f>IF(OR($B46="",$D46=""),"",IFERROR($D46+VLOOKUP($B46,Assumptions!$D$3:$E$8,2,FALSE),""))</f>
        <v/>
      </c>
      <c r="G46" s="16" t="n"/>
      <c r="H46" s="16" t="n"/>
      <c r="I46" s="16" t="n"/>
      <c r="J46" s="19" t="n"/>
      <c r="K46" s="16" t="n"/>
      <c r="L46" s="43" t="n"/>
      <c r="M46" s="16" t="n"/>
      <c r="N46" s="16" t="n"/>
      <c r="O46" s="16" t="n"/>
      <c r="P46" s="41" t="n"/>
      <c r="Q46" s="43" t="n"/>
      <c r="R46" s="44">
        <f>IF(OR($A46="",$L46=""),"",IFERROR(MAX(0,$L46-IF($Q46="",0,$Q46)),""))</f>
        <v/>
      </c>
      <c r="S46" s="22">
        <f>IF(OR($A46="",$E46="",$R46="",$R46&lt;=Assumptions!$B$5),"",IFERROR($E46-Assumptions!$B$3,""))</f>
        <v/>
      </c>
      <c r="T46" s="10">
        <f>IF($A46="","",IF(OR($B46="",$C46="",$D46="",$E46="",$G46="",$H46="",$I46="",$J46="",$K46="",$L46="",$M46="",$N46="",$O46=""),"Missing fields - review",IF($L46&lt;=0,"Amount check - review",IF(COUNTIFS($B$6:$B$105,$B46,$C$6:$C$105,$C46)&gt;1,"Possible duplicate - review",IF($Q46&gt;$L46+Assumptions!$B$5,"Payment exceeds invoice - review",IF(AND($Q46&gt;Assumptions!$B$5,$P46=""),"Payment date missing - review",IF(AND($O46="Paid",$R46&gt;Assumptions!$B$5),"Paid status mismatch - review",IF(AND($O46&lt;&gt;"Paid",$R46&lt;=Assumptions!$B$5),"Payment status check - review",IF(AND($O46="Unpaid",$Q46&gt;Assumptions!$B$5),"Payment status mismatch - review",IF(AND($N46&lt;&gt;"Approved",$Q46&gt;Assumptions!$B$5),"Approval check - review",IF(AND($R46&gt;Assumptions!$B$5,$E46&lt;Assumptions!$B$3),"Overdue - review",IF(AND($R46&gt;Assumptions!$B$5,$E46&gt;=Assumptions!$B$3,$E46&lt;=Assumptions!$B$3+Assumptions!$B$4),"Due soon - review",IF($N46="Pending review","Approval pending - review",IF($N46="Declined","Approval declined - review",""))))))))))))))</f>
        <v/>
      </c>
    </row>
    <row r="47" ht="30" customHeight="1">
      <c r="A47" s="16" t="n"/>
      <c r="B47" s="16" t="n"/>
      <c r="C47" s="16" t="n"/>
      <c r="D47" s="41" t="n"/>
      <c r="E47" s="41" t="n"/>
      <c r="F47" s="45">
        <f>IF(OR($B47="",$D47=""),"",IFERROR($D47+VLOOKUP($B47,Assumptions!$D$3:$E$8,2,FALSE),""))</f>
        <v/>
      </c>
      <c r="G47" s="16" t="n"/>
      <c r="H47" s="16" t="n"/>
      <c r="I47" s="16" t="n"/>
      <c r="J47" s="19" t="n"/>
      <c r="K47" s="16" t="n"/>
      <c r="L47" s="43" t="n"/>
      <c r="M47" s="16" t="n"/>
      <c r="N47" s="16" t="n"/>
      <c r="O47" s="16" t="n"/>
      <c r="P47" s="41" t="n"/>
      <c r="Q47" s="43" t="n"/>
      <c r="R47" s="46">
        <f>IF(OR($A47="",$L47=""),"",IFERROR(MAX(0,$L47-IF($Q47="",0,$Q47)),""))</f>
        <v/>
      </c>
      <c r="S47" s="25">
        <f>IF(OR($A47="",$E47="",$R47="",$R47&lt;=Assumptions!$B$5),"",IFERROR($E47-Assumptions!$B$3,""))</f>
        <v/>
      </c>
      <c r="T47" s="8">
        <f>IF($A47="","",IF(OR($B47="",$C47="",$D47="",$E47="",$G47="",$H47="",$I47="",$J47="",$K47="",$L47="",$M47="",$N47="",$O47=""),"Missing fields - review",IF($L47&lt;=0,"Amount check - review",IF(COUNTIFS($B$6:$B$105,$B47,$C$6:$C$105,$C47)&gt;1,"Possible duplicate - review",IF($Q47&gt;$L47+Assumptions!$B$5,"Payment exceeds invoice - review",IF(AND($Q47&gt;Assumptions!$B$5,$P47=""),"Payment date missing - review",IF(AND($O47="Paid",$R47&gt;Assumptions!$B$5),"Paid status mismatch - review",IF(AND($O47&lt;&gt;"Paid",$R47&lt;=Assumptions!$B$5),"Payment status check - review",IF(AND($O47="Unpaid",$Q47&gt;Assumptions!$B$5),"Payment status mismatch - review",IF(AND($N47&lt;&gt;"Approved",$Q47&gt;Assumptions!$B$5),"Approval check - review",IF(AND($R47&gt;Assumptions!$B$5,$E47&lt;Assumptions!$B$3),"Overdue - review",IF(AND($R47&gt;Assumptions!$B$5,$E47&gt;=Assumptions!$B$3,$E47&lt;=Assumptions!$B$3+Assumptions!$B$4),"Due soon - review",IF($N47="Pending review","Approval pending - review",IF($N47="Declined","Approval declined - review",""))))))))))))))</f>
        <v/>
      </c>
    </row>
    <row r="48" ht="30" customHeight="1">
      <c r="A48" s="16" t="n"/>
      <c r="B48" s="16" t="n"/>
      <c r="C48" s="16" t="n"/>
      <c r="D48" s="41" t="n"/>
      <c r="E48" s="41" t="n"/>
      <c r="F48" s="42">
        <f>IF(OR($B48="",$D48=""),"",IFERROR($D48+VLOOKUP($B48,Assumptions!$D$3:$E$8,2,FALSE),""))</f>
        <v/>
      </c>
      <c r="G48" s="16" t="n"/>
      <c r="H48" s="16" t="n"/>
      <c r="I48" s="16" t="n"/>
      <c r="J48" s="19" t="n"/>
      <c r="K48" s="16" t="n"/>
      <c r="L48" s="43" t="n"/>
      <c r="M48" s="16" t="n"/>
      <c r="N48" s="16" t="n"/>
      <c r="O48" s="16" t="n"/>
      <c r="P48" s="41" t="n"/>
      <c r="Q48" s="43" t="n"/>
      <c r="R48" s="44">
        <f>IF(OR($A48="",$L48=""),"",IFERROR(MAX(0,$L48-IF($Q48="",0,$Q48)),""))</f>
        <v/>
      </c>
      <c r="S48" s="22">
        <f>IF(OR($A48="",$E48="",$R48="",$R48&lt;=Assumptions!$B$5),"",IFERROR($E48-Assumptions!$B$3,""))</f>
        <v/>
      </c>
      <c r="T48" s="10">
        <f>IF($A48="","",IF(OR($B48="",$C48="",$D48="",$E48="",$G48="",$H48="",$I48="",$J48="",$K48="",$L48="",$M48="",$N48="",$O48=""),"Missing fields - review",IF($L48&lt;=0,"Amount check - review",IF(COUNTIFS($B$6:$B$105,$B48,$C$6:$C$105,$C48)&gt;1,"Possible duplicate - review",IF($Q48&gt;$L48+Assumptions!$B$5,"Payment exceeds invoice - review",IF(AND($Q48&gt;Assumptions!$B$5,$P48=""),"Payment date missing - review",IF(AND($O48="Paid",$R48&gt;Assumptions!$B$5),"Paid status mismatch - review",IF(AND($O48&lt;&gt;"Paid",$R48&lt;=Assumptions!$B$5),"Payment status check - review",IF(AND($O48="Unpaid",$Q48&gt;Assumptions!$B$5),"Payment status mismatch - review",IF(AND($N48&lt;&gt;"Approved",$Q48&gt;Assumptions!$B$5),"Approval check - review",IF(AND($R48&gt;Assumptions!$B$5,$E48&lt;Assumptions!$B$3),"Overdue - review",IF(AND($R48&gt;Assumptions!$B$5,$E48&gt;=Assumptions!$B$3,$E48&lt;=Assumptions!$B$3+Assumptions!$B$4),"Due soon - review",IF($N48="Pending review","Approval pending - review",IF($N48="Declined","Approval declined - review",""))))))))))))))</f>
        <v/>
      </c>
    </row>
    <row r="49" ht="30" customHeight="1">
      <c r="A49" s="16" t="n"/>
      <c r="B49" s="16" t="n"/>
      <c r="C49" s="16" t="n"/>
      <c r="D49" s="41" t="n"/>
      <c r="E49" s="41" t="n"/>
      <c r="F49" s="45">
        <f>IF(OR($B49="",$D49=""),"",IFERROR($D49+VLOOKUP($B49,Assumptions!$D$3:$E$8,2,FALSE),""))</f>
        <v/>
      </c>
      <c r="G49" s="16" t="n"/>
      <c r="H49" s="16" t="n"/>
      <c r="I49" s="16" t="n"/>
      <c r="J49" s="19" t="n"/>
      <c r="K49" s="16" t="n"/>
      <c r="L49" s="43" t="n"/>
      <c r="M49" s="16" t="n"/>
      <c r="N49" s="16" t="n"/>
      <c r="O49" s="16" t="n"/>
      <c r="P49" s="41" t="n"/>
      <c r="Q49" s="43" t="n"/>
      <c r="R49" s="46">
        <f>IF(OR($A49="",$L49=""),"",IFERROR(MAX(0,$L49-IF($Q49="",0,$Q49)),""))</f>
        <v/>
      </c>
      <c r="S49" s="25">
        <f>IF(OR($A49="",$E49="",$R49="",$R49&lt;=Assumptions!$B$5),"",IFERROR($E49-Assumptions!$B$3,""))</f>
        <v/>
      </c>
      <c r="T49" s="8">
        <f>IF($A49="","",IF(OR($B49="",$C49="",$D49="",$E49="",$G49="",$H49="",$I49="",$J49="",$K49="",$L49="",$M49="",$N49="",$O49=""),"Missing fields - review",IF($L49&lt;=0,"Amount check - review",IF(COUNTIFS($B$6:$B$105,$B49,$C$6:$C$105,$C49)&gt;1,"Possible duplicate - review",IF($Q49&gt;$L49+Assumptions!$B$5,"Payment exceeds invoice - review",IF(AND($Q49&gt;Assumptions!$B$5,$P49=""),"Payment date missing - review",IF(AND($O49="Paid",$R49&gt;Assumptions!$B$5),"Paid status mismatch - review",IF(AND($O49&lt;&gt;"Paid",$R49&lt;=Assumptions!$B$5),"Payment status check - review",IF(AND($O49="Unpaid",$Q49&gt;Assumptions!$B$5),"Payment status mismatch - review",IF(AND($N49&lt;&gt;"Approved",$Q49&gt;Assumptions!$B$5),"Approval check - review",IF(AND($R49&gt;Assumptions!$B$5,$E49&lt;Assumptions!$B$3),"Overdue - review",IF(AND($R49&gt;Assumptions!$B$5,$E49&gt;=Assumptions!$B$3,$E49&lt;=Assumptions!$B$3+Assumptions!$B$4),"Due soon - review",IF($N49="Pending review","Approval pending - review",IF($N49="Declined","Approval declined - review",""))))))))))))))</f>
        <v/>
      </c>
    </row>
    <row r="50" ht="30" customHeight="1">
      <c r="A50" s="16" t="n"/>
      <c r="B50" s="16" t="n"/>
      <c r="C50" s="16" t="n"/>
      <c r="D50" s="41" t="n"/>
      <c r="E50" s="41" t="n"/>
      <c r="F50" s="42">
        <f>IF(OR($B50="",$D50=""),"",IFERROR($D50+VLOOKUP($B50,Assumptions!$D$3:$E$8,2,FALSE),""))</f>
        <v/>
      </c>
      <c r="G50" s="16" t="n"/>
      <c r="H50" s="16" t="n"/>
      <c r="I50" s="16" t="n"/>
      <c r="J50" s="19" t="n"/>
      <c r="K50" s="16" t="n"/>
      <c r="L50" s="43" t="n"/>
      <c r="M50" s="16" t="n"/>
      <c r="N50" s="16" t="n"/>
      <c r="O50" s="16" t="n"/>
      <c r="P50" s="41" t="n"/>
      <c r="Q50" s="43" t="n"/>
      <c r="R50" s="44">
        <f>IF(OR($A50="",$L50=""),"",IFERROR(MAX(0,$L50-IF($Q50="",0,$Q50)),""))</f>
        <v/>
      </c>
      <c r="S50" s="22">
        <f>IF(OR($A50="",$E50="",$R50="",$R50&lt;=Assumptions!$B$5),"",IFERROR($E50-Assumptions!$B$3,""))</f>
        <v/>
      </c>
      <c r="T50" s="10">
        <f>IF($A50="","",IF(OR($B50="",$C50="",$D50="",$E50="",$G50="",$H50="",$I50="",$J50="",$K50="",$L50="",$M50="",$N50="",$O50=""),"Missing fields - review",IF($L50&lt;=0,"Amount check - review",IF(COUNTIFS($B$6:$B$105,$B50,$C$6:$C$105,$C50)&gt;1,"Possible duplicate - review",IF($Q50&gt;$L50+Assumptions!$B$5,"Payment exceeds invoice - review",IF(AND($Q50&gt;Assumptions!$B$5,$P50=""),"Payment date missing - review",IF(AND($O50="Paid",$R50&gt;Assumptions!$B$5),"Paid status mismatch - review",IF(AND($O50&lt;&gt;"Paid",$R50&lt;=Assumptions!$B$5),"Payment status check - review",IF(AND($O50="Unpaid",$Q50&gt;Assumptions!$B$5),"Payment status mismatch - review",IF(AND($N50&lt;&gt;"Approved",$Q50&gt;Assumptions!$B$5),"Approval check - review",IF(AND($R50&gt;Assumptions!$B$5,$E50&lt;Assumptions!$B$3),"Overdue - review",IF(AND($R50&gt;Assumptions!$B$5,$E50&gt;=Assumptions!$B$3,$E50&lt;=Assumptions!$B$3+Assumptions!$B$4),"Due soon - review",IF($N50="Pending review","Approval pending - review",IF($N50="Declined","Approval declined - review",""))))))))))))))</f>
        <v/>
      </c>
    </row>
    <row r="51" ht="30" customHeight="1">
      <c r="A51" s="16" t="n"/>
      <c r="B51" s="16" t="n"/>
      <c r="C51" s="16" t="n"/>
      <c r="D51" s="41" t="n"/>
      <c r="E51" s="41" t="n"/>
      <c r="F51" s="45">
        <f>IF(OR($B51="",$D51=""),"",IFERROR($D51+VLOOKUP($B51,Assumptions!$D$3:$E$8,2,FALSE),""))</f>
        <v/>
      </c>
      <c r="G51" s="16" t="n"/>
      <c r="H51" s="16" t="n"/>
      <c r="I51" s="16" t="n"/>
      <c r="J51" s="19" t="n"/>
      <c r="K51" s="16" t="n"/>
      <c r="L51" s="43" t="n"/>
      <c r="M51" s="16" t="n"/>
      <c r="N51" s="16" t="n"/>
      <c r="O51" s="16" t="n"/>
      <c r="P51" s="41" t="n"/>
      <c r="Q51" s="43" t="n"/>
      <c r="R51" s="46">
        <f>IF(OR($A51="",$L51=""),"",IFERROR(MAX(0,$L51-IF($Q51="",0,$Q51)),""))</f>
        <v/>
      </c>
      <c r="S51" s="25">
        <f>IF(OR($A51="",$E51="",$R51="",$R51&lt;=Assumptions!$B$5),"",IFERROR($E51-Assumptions!$B$3,""))</f>
        <v/>
      </c>
      <c r="T51" s="8">
        <f>IF($A51="","",IF(OR($B51="",$C51="",$D51="",$E51="",$G51="",$H51="",$I51="",$J51="",$K51="",$L51="",$M51="",$N51="",$O51=""),"Missing fields - review",IF($L51&lt;=0,"Amount check - review",IF(COUNTIFS($B$6:$B$105,$B51,$C$6:$C$105,$C51)&gt;1,"Possible duplicate - review",IF($Q51&gt;$L51+Assumptions!$B$5,"Payment exceeds invoice - review",IF(AND($Q51&gt;Assumptions!$B$5,$P51=""),"Payment date missing - review",IF(AND($O51="Paid",$R51&gt;Assumptions!$B$5),"Paid status mismatch - review",IF(AND($O51&lt;&gt;"Paid",$R51&lt;=Assumptions!$B$5),"Payment status check - review",IF(AND($O51="Unpaid",$Q51&gt;Assumptions!$B$5),"Payment status mismatch - review",IF(AND($N51&lt;&gt;"Approved",$Q51&gt;Assumptions!$B$5),"Approval check - review",IF(AND($R51&gt;Assumptions!$B$5,$E51&lt;Assumptions!$B$3),"Overdue - review",IF(AND($R51&gt;Assumptions!$B$5,$E51&gt;=Assumptions!$B$3,$E51&lt;=Assumptions!$B$3+Assumptions!$B$4),"Due soon - review",IF($N51="Pending review","Approval pending - review",IF($N51="Declined","Approval declined - review",""))))))))))))))</f>
        <v/>
      </c>
    </row>
    <row r="52" ht="30" customHeight="1">
      <c r="A52" s="16" t="n"/>
      <c r="B52" s="16" t="n"/>
      <c r="C52" s="16" t="n"/>
      <c r="D52" s="41" t="n"/>
      <c r="E52" s="41" t="n"/>
      <c r="F52" s="42">
        <f>IF(OR($B52="",$D52=""),"",IFERROR($D52+VLOOKUP($B52,Assumptions!$D$3:$E$8,2,FALSE),""))</f>
        <v/>
      </c>
      <c r="G52" s="16" t="n"/>
      <c r="H52" s="16" t="n"/>
      <c r="I52" s="16" t="n"/>
      <c r="J52" s="19" t="n"/>
      <c r="K52" s="16" t="n"/>
      <c r="L52" s="43" t="n"/>
      <c r="M52" s="16" t="n"/>
      <c r="N52" s="16" t="n"/>
      <c r="O52" s="16" t="n"/>
      <c r="P52" s="41" t="n"/>
      <c r="Q52" s="43" t="n"/>
      <c r="R52" s="44">
        <f>IF(OR($A52="",$L52=""),"",IFERROR(MAX(0,$L52-IF($Q52="",0,$Q52)),""))</f>
        <v/>
      </c>
      <c r="S52" s="22">
        <f>IF(OR($A52="",$E52="",$R52="",$R52&lt;=Assumptions!$B$5),"",IFERROR($E52-Assumptions!$B$3,""))</f>
        <v/>
      </c>
      <c r="T52" s="10">
        <f>IF($A52="","",IF(OR($B52="",$C52="",$D52="",$E52="",$G52="",$H52="",$I52="",$J52="",$K52="",$L52="",$M52="",$N52="",$O52=""),"Missing fields - review",IF($L52&lt;=0,"Amount check - review",IF(COUNTIFS($B$6:$B$105,$B52,$C$6:$C$105,$C52)&gt;1,"Possible duplicate - review",IF($Q52&gt;$L52+Assumptions!$B$5,"Payment exceeds invoice - review",IF(AND($Q52&gt;Assumptions!$B$5,$P52=""),"Payment date missing - review",IF(AND($O52="Paid",$R52&gt;Assumptions!$B$5),"Paid status mismatch - review",IF(AND($O52&lt;&gt;"Paid",$R52&lt;=Assumptions!$B$5),"Payment status check - review",IF(AND($O52="Unpaid",$Q52&gt;Assumptions!$B$5),"Payment status mismatch - review",IF(AND($N52&lt;&gt;"Approved",$Q52&gt;Assumptions!$B$5),"Approval check - review",IF(AND($R52&gt;Assumptions!$B$5,$E52&lt;Assumptions!$B$3),"Overdue - review",IF(AND($R52&gt;Assumptions!$B$5,$E52&gt;=Assumptions!$B$3,$E52&lt;=Assumptions!$B$3+Assumptions!$B$4),"Due soon - review",IF($N52="Pending review","Approval pending - review",IF($N52="Declined","Approval declined - review",""))))))))))))))</f>
        <v/>
      </c>
    </row>
    <row r="53" ht="30" customHeight="1">
      <c r="A53" s="16" t="n"/>
      <c r="B53" s="16" t="n"/>
      <c r="C53" s="16" t="n"/>
      <c r="D53" s="41" t="n"/>
      <c r="E53" s="41" t="n"/>
      <c r="F53" s="45">
        <f>IF(OR($B53="",$D53=""),"",IFERROR($D53+VLOOKUP($B53,Assumptions!$D$3:$E$8,2,FALSE),""))</f>
        <v/>
      </c>
      <c r="G53" s="16" t="n"/>
      <c r="H53" s="16" t="n"/>
      <c r="I53" s="16" t="n"/>
      <c r="J53" s="19" t="n"/>
      <c r="K53" s="16" t="n"/>
      <c r="L53" s="43" t="n"/>
      <c r="M53" s="16" t="n"/>
      <c r="N53" s="16" t="n"/>
      <c r="O53" s="16" t="n"/>
      <c r="P53" s="41" t="n"/>
      <c r="Q53" s="43" t="n"/>
      <c r="R53" s="46">
        <f>IF(OR($A53="",$L53=""),"",IFERROR(MAX(0,$L53-IF($Q53="",0,$Q53)),""))</f>
        <v/>
      </c>
      <c r="S53" s="25">
        <f>IF(OR($A53="",$E53="",$R53="",$R53&lt;=Assumptions!$B$5),"",IFERROR($E53-Assumptions!$B$3,""))</f>
        <v/>
      </c>
      <c r="T53" s="8">
        <f>IF($A53="","",IF(OR($B53="",$C53="",$D53="",$E53="",$G53="",$H53="",$I53="",$J53="",$K53="",$L53="",$M53="",$N53="",$O53=""),"Missing fields - review",IF($L53&lt;=0,"Amount check - review",IF(COUNTIFS($B$6:$B$105,$B53,$C$6:$C$105,$C53)&gt;1,"Possible duplicate - review",IF($Q53&gt;$L53+Assumptions!$B$5,"Payment exceeds invoice - review",IF(AND($Q53&gt;Assumptions!$B$5,$P53=""),"Payment date missing - review",IF(AND($O53="Paid",$R53&gt;Assumptions!$B$5),"Paid status mismatch - review",IF(AND($O53&lt;&gt;"Paid",$R53&lt;=Assumptions!$B$5),"Payment status check - review",IF(AND($O53="Unpaid",$Q53&gt;Assumptions!$B$5),"Payment status mismatch - review",IF(AND($N53&lt;&gt;"Approved",$Q53&gt;Assumptions!$B$5),"Approval check - review",IF(AND($R53&gt;Assumptions!$B$5,$E53&lt;Assumptions!$B$3),"Overdue - review",IF(AND($R53&gt;Assumptions!$B$5,$E53&gt;=Assumptions!$B$3,$E53&lt;=Assumptions!$B$3+Assumptions!$B$4),"Due soon - review",IF($N53="Pending review","Approval pending - review",IF($N53="Declined","Approval declined - review",""))))))))))))))</f>
        <v/>
      </c>
    </row>
    <row r="54" ht="30" customHeight="1">
      <c r="A54" s="16" t="n"/>
      <c r="B54" s="16" t="n"/>
      <c r="C54" s="16" t="n"/>
      <c r="D54" s="41" t="n"/>
      <c r="E54" s="41" t="n"/>
      <c r="F54" s="42">
        <f>IF(OR($B54="",$D54=""),"",IFERROR($D54+VLOOKUP($B54,Assumptions!$D$3:$E$8,2,FALSE),""))</f>
        <v/>
      </c>
      <c r="G54" s="16" t="n"/>
      <c r="H54" s="16" t="n"/>
      <c r="I54" s="16" t="n"/>
      <c r="J54" s="19" t="n"/>
      <c r="K54" s="16" t="n"/>
      <c r="L54" s="43" t="n"/>
      <c r="M54" s="16" t="n"/>
      <c r="N54" s="16" t="n"/>
      <c r="O54" s="16" t="n"/>
      <c r="P54" s="41" t="n"/>
      <c r="Q54" s="43" t="n"/>
      <c r="R54" s="44">
        <f>IF(OR($A54="",$L54=""),"",IFERROR(MAX(0,$L54-IF($Q54="",0,$Q54)),""))</f>
        <v/>
      </c>
      <c r="S54" s="22">
        <f>IF(OR($A54="",$E54="",$R54="",$R54&lt;=Assumptions!$B$5),"",IFERROR($E54-Assumptions!$B$3,""))</f>
        <v/>
      </c>
      <c r="T54" s="10">
        <f>IF($A54="","",IF(OR($B54="",$C54="",$D54="",$E54="",$G54="",$H54="",$I54="",$J54="",$K54="",$L54="",$M54="",$N54="",$O54=""),"Missing fields - review",IF($L54&lt;=0,"Amount check - review",IF(COUNTIFS($B$6:$B$105,$B54,$C$6:$C$105,$C54)&gt;1,"Possible duplicate - review",IF($Q54&gt;$L54+Assumptions!$B$5,"Payment exceeds invoice - review",IF(AND($Q54&gt;Assumptions!$B$5,$P54=""),"Payment date missing - review",IF(AND($O54="Paid",$R54&gt;Assumptions!$B$5),"Paid status mismatch - review",IF(AND($O54&lt;&gt;"Paid",$R54&lt;=Assumptions!$B$5),"Payment status check - review",IF(AND($O54="Unpaid",$Q54&gt;Assumptions!$B$5),"Payment status mismatch - review",IF(AND($N54&lt;&gt;"Approved",$Q54&gt;Assumptions!$B$5),"Approval check - review",IF(AND($R54&gt;Assumptions!$B$5,$E54&lt;Assumptions!$B$3),"Overdue - review",IF(AND($R54&gt;Assumptions!$B$5,$E54&gt;=Assumptions!$B$3,$E54&lt;=Assumptions!$B$3+Assumptions!$B$4),"Due soon - review",IF($N54="Pending review","Approval pending - review",IF($N54="Declined","Approval declined - review",""))))))))))))))</f>
        <v/>
      </c>
    </row>
    <row r="55" ht="30" customHeight="1">
      <c r="A55" s="16" t="n"/>
      <c r="B55" s="16" t="n"/>
      <c r="C55" s="16" t="n"/>
      <c r="D55" s="41" t="n"/>
      <c r="E55" s="41" t="n"/>
      <c r="F55" s="45">
        <f>IF(OR($B55="",$D55=""),"",IFERROR($D55+VLOOKUP($B55,Assumptions!$D$3:$E$8,2,FALSE),""))</f>
        <v/>
      </c>
      <c r="G55" s="16" t="n"/>
      <c r="H55" s="16" t="n"/>
      <c r="I55" s="16" t="n"/>
      <c r="J55" s="19" t="n"/>
      <c r="K55" s="16" t="n"/>
      <c r="L55" s="43" t="n"/>
      <c r="M55" s="16" t="n"/>
      <c r="N55" s="16" t="n"/>
      <c r="O55" s="16" t="n"/>
      <c r="P55" s="41" t="n"/>
      <c r="Q55" s="43" t="n"/>
      <c r="R55" s="46">
        <f>IF(OR($A55="",$L55=""),"",IFERROR(MAX(0,$L55-IF($Q55="",0,$Q55)),""))</f>
        <v/>
      </c>
      <c r="S55" s="25">
        <f>IF(OR($A55="",$E55="",$R55="",$R55&lt;=Assumptions!$B$5),"",IFERROR($E55-Assumptions!$B$3,""))</f>
        <v/>
      </c>
      <c r="T55" s="8">
        <f>IF($A55="","",IF(OR($B55="",$C55="",$D55="",$E55="",$G55="",$H55="",$I55="",$J55="",$K55="",$L55="",$M55="",$N55="",$O55=""),"Missing fields - review",IF($L55&lt;=0,"Amount check - review",IF(COUNTIFS($B$6:$B$105,$B55,$C$6:$C$105,$C55)&gt;1,"Possible duplicate - review",IF($Q55&gt;$L55+Assumptions!$B$5,"Payment exceeds invoice - review",IF(AND($Q55&gt;Assumptions!$B$5,$P55=""),"Payment date missing - review",IF(AND($O55="Paid",$R55&gt;Assumptions!$B$5),"Paid status mismatch - review",IF(AND($O55&lt;&gt;"Paid",$R55&lt;=Assumptions!$B$5),"Payment status check - review",IF(AND($O55="Unpaid",$Q55&gt;Assumptions!$B$5),"Payment status mismatch - review",IF(AND($N55&lt;&gt;"Approved",$Q55&gt;Assumptions!$B$5),"Approval check - review",IF(AND($R55&gt;Assumptions!$B$5,$E55&lt;Assumptions!$B$3),"Overdue - review",IF(AND($R55&gt;Assumptions!$B$5,$E55&gt;=Assumptions!$B$3,$E55&lt;=Assumptions!$B$3+Assumptions!$B$4),"Due soon - review",IF($N55="Pending review","Approval pending - review",IF($N55="Declined","Approval declined - review",""))))))))))))))</f>
        <v/>
      </c>
    </row>
    <row r="56" ht="30" customHeight="1">
      <c r="A56" s="16" t="n"/>
      <c r="B56" s="16" t="n"/>
      <c r="C56" s="16" t="n"/>
      <c r="D56" s="41" t="n"/>
      <c r="E56" s="41" t="n"/>
      <c r="F56" s="42">
        <f>IF(OR($B56="",$D56=""),"",IFERROR($D56+VLOOKUP($B56,Assumptions!$D$3:$E$8,2,FALSE),""))</f>
        <v/>
      </c>
      <c r="G56" s="16" t="n"/>
      <c r="H56" s="16" t="n"/>
      <c r="I56" s="16" t="n"/>
      <c r="J56" s="19" t="n"/>
      <c r="K56" s="16" t="n"/>
      <c r="L56" s="43" t="n"/>
      <c r="M56" s="16" t="n"/>
      <c r="N56" s="16" t="n"/>
      <c r="O56" s="16" t="n"/>
      <c r="P56" s="41" t="n"/>
      <c r="Q56" s="43" t="n"/>
      <c r="R56" s="44">
        <f>IF(OR($A56="",$L56=""),"",IFERROR(MAX(0,$L56-IF($Q56="",0,$Q56)),""))</f>
        <v/>
      </c>
      <c r="S56" s="22">
        <f>IF(OR($A56="",$E56="",$R56="",$R56&lt;=Assumptions!$B$5),"",IFERROR($E56-Assumptions!$B$3,""))</f>
        <v/>
      </c>
      <c r="T56" s="10">
        <f>IF($A56="","",IF(OR($B56="",$C56="",$D56="",$E56="",$G56="",$H56="",$I56="",$J56="",$K56="",$L56="",$M56="",$N56="",$O56=""),"Missing fields - review",IF($L56&lt;=0,"Amount check - review",IF(COUNTIFS($B$6:$B$105,$B56,$C$6:$C$105,$C56)&gt;1,"Possible duplicate - review",IF($Q56&gt;$L56+Assumptions!$B$5,"Payment exceeds invoice - review",IF(AND($Q56&gt;Assumptions!$B$5,$P56=""),"Payment date missing - review",IF(AND($O56="Paid",$R56&gt;Assumptions!$B$5),"Paid status mismatch - review",IF(AND($O56&lt;&gt;"Paid",$R56&lt;=Assumptions!$B$5),"Payment status check - review",IF(AND($O56="Unpaid",$Q56&gt;Assumptions!$B$5),"Payment status mismatch - review",IF(AND($N56&lt;&gt;"Approved",$Q56&gt;Assumptions!$B$5),"Approval check - review",IF(AND($R56&gt;Assumptions!$B$5,$E56&lt;Assumptions!$B$3),"Overdue - review",IF(AND($R56&gt;Assumptions!$B$5,$E56&gt;=Assumptions!$B$3,$E56&lt;=Assumptions!$B$3+Assumptions!$B$4),"Due soon - review",IF($N56="Pending review","Approval pending - review",IF($N56="Declined","Approval declined - review",""))))))))))))))</f>
        <v/>
      </c>
    </row>
    <row r="57" ht="30" customHeight="1">
      <c r="A57" s="16" t="n"/>
      <c r="B57" s="16" t="n"/>
      <c r="C57" s="16" t="n"/>
      <c r="D57" s="41" t="n"/>
      <c r="E57" s="41" t="n"/>
      <c r="F57" s="45">
        <f>IF(OR($B57="",$D57=""),"",IFERROR($D57+VLOOKUP($B57,Assumptions!$D$3:$E$8,2,FALSE),""))</f>
        <v/>
      </c>
      <c r="G57" s="16" t="n"/>
      <c r="H57" s="16" t="n"/>
      <c r="I57" s="16" t="n"/>
      <c r="J57" s="19" t="n"/>
      <c r="K57" s="16" t="n"/>
      <c r="L57" s="43" t="n"/>
      <c r="M57" s="16" t="n"/>
      <c r="N57" s="16" t="n"/>
      <c r="O57" s="16" t="n"/>
      <c r="P57" s="41" t="n"/>
      <c r="Q57" s="43" t="n"/>
      <c r="R57" s="46">
        <f>IF(OR($A57="",$L57=""),"",IFERROR(MAX(0,$L57-IF($Q57="",0,$Q57)),""))</f>
        <v/>
      </c>
      <c r="S57" s="25">
        <f>IF(OR($A57="",$E57="",$R57="",$R57&lt;=Assumptions!$B$5),"",IFERROR($E57-Assumptions!$B$3,""))</f>
        <v/>
      </c>
      <c r="T57" s="8">
        <f>IF($A57="","",IF(OR($B57="",$C57="",$D57="",$E57="",$G57="",$H57="",$I57="",$J57="",$K57="",$L57="",$M57="",$N57="",$O57=""),"Missing fields - review",IF($L57&lt;=0,"Amount check - review",IF(COUNTIFS($B$6:$B$105,$B57,$C$6:$C$105,$C57)&gt;1,"Possible duplicate - review",IF($Q57&gt;$L57+Assumptions!$B$5,"Payment exceeds invoice - review",IF(AND($Q57&gt;Assumptions!$B$5,$P57=""),"Payment date missing - review",IF(AND($O57="Paid",$R57&gt;Assumptions!$B$5),"Paid status mismatch - review",IF(AND($O57&lt;&gt;"Paid",$R57&lt;=Assumptions!$B$5),"Payment status check - review",IF(AND($O57="Unpaid",$Q57&gt;Assumptions!$B$5),"Payment status mismatch - review",IF(AND($N57&lt;&gt;"Approved",$Q57&gt;Assumptions!$B$5),"Approval check - review",IF(AND($R57&gt;Assumptions!$B$5,$E57&lt;Assumptions!$B$3),"Overdue - review",IF(AND($R57&gt;Assumptions!$B$5,$E57&gt;=Assumptions!$B$3,$E57&lt;=Assumptions!$B$3+Assumptions!$B$4),"Due soon - review",IF($N57="Pending review","Approval pending - review",IF($N57="Declined","Approval declined - review",""))))))))))))))</f>
        <v/>
      </c>
    </row>
    <row r="58" ht="30" customHeight="1">
      <c r="A58" s="16" t="n"/>
      <c r="B58" s="16" t="n"/>
      <c r="C58" s="16" t="n"/>
      <c r="D58" s="41" t="n"/>
      <c r="E58" s="41" t="n"/>
      <c r="F58" s="42">
        <f>IF(OR($B58="",$D58=""),"",IFERROR($D58+VLOOKUP($B58,Assumptions!$D$3:$E$8,2,FALSE),""))</f>
        <v/>
      </c>
      <c r="G58" s="16" t="n"/>
      <c r="H58" s="16" t="n"/>
      <c r="I58" s="16" t="n"/>
      <c r="J58" s="19" t="n"/>
      <c r="K58" s="16" t="n"/>
      <c r="L58" s="43" t="n"/>
      <c r="M58" s="16" t="n"/>
      <c r="N58" s="16" t="n"/>
      <c r="O58" s="16" t="n"/>
      <c r="P58" s="41" t="n"/>
      <c r="Q58" s="43" t="n"/>
      <c r="R58" s="44">
        <f>IF(OR($A58="",$L58=""),"",IFERROR(MAX(0,$L58-IF($Q58="",0,$Q58)),""))</f>
        <v/>
      </c>
      <c r="S58" s="22">
        <f>IF(OR($A58="",$E58="",$R58="",$R58&lt;=Assumptions!$B$5),"",IFERROR($E58-Assumptions!$B$3,""))</f>
        <v/>
      </c>
      <c r="T58" s="10">
        <f>IF($A58="","",IF(OR($B58="",$C58="",$D58="",$E58="",$G58="",$H58="",$I58="",$J58="",$K58="",$L58="",$M58="",$N58="",$O58=""),"Missing fields - review",IF($L58&lt;=0,"Amount check - review",IF(COUNTIFS($B$6:$B$105,$B58,$C$6:$C$105,$C58)&gt;1,"Possible duplicate - review",IF($Q58&gt;$L58+Assumptions!$B$5,"Payment exceeds invoice - review",IF(AND($Q58&gt;Assumptions!$B$5,$P58=""),"Payment date missing - review",IF(AND($O58="Paid",$R58&gt;Assumptions!$B$5),"Paid status mismatch - review",IF(AND($O58&lt;&gt;"Paid",$R58&lt;=Assumptions!$B$5),"Payment status check - review",IF(AND($O58="Unpaid",$Q58&gt;Assumptions!$B$5),"Payment status mismatch - review",IF(AND($N58&lt;&gt;"Approved",$Q58&gt;Assumptions!$B$5),"Approval check - review",IF(AND($R58&gt;Assumptions!$B$5,$E58&lt;Assumptions!$B$3),"Overdue - review",IF(AND($R58&gt;Assumptions!$B$5,$E58&gt;=Assumptions!$B$3,$E58&lt;=Assumptions!$B$3+Assumptions!$B$4),"Due soon - review",IF($N58="Pending review","Approval pending - review",IF($N58="Declined","Approval declined - review",""))))))))))))))</f>
        <v/>
      </c>
    </row>
    <row r="59" ht="30" customHeight="1">
      <c r="A59" s="16" t="n"/>
      <c r="B59" s="16" t="n"/>
      <c r="C59" s="16" t="n"/>
      <c r="D59" s="41" t="n"/>
      <c r="E59" s="41" t="n"/>
      <c r="F59" s="45">
        <f>IF(OR($B59="",$D59=""),"",IFERROR($D59+VLOOKUP($B59,Assumptions!$D$3:$E$8,2,FALSE),""))</f>
        <v/>
      </c>
      <c r="G59" s="16" t="n"/>
      <c r="H59" s="16" t="n"/>
      <c r="I59" s="16" t="n"/>
      <c r="J59" s="19" t="n"/>
      <c r="K59" s="16" t="n"/>
      <c r="L59" s="43" t="n"/>
      <c r="M59" s="16" t="n"/>
      <c r="N59" s="16" t="n"/>
      <c r="O59" s="16" t="n"/>
      <c r="P59" s="41" t="n"/>
      <c r="Q59" s="43" t="n"/>
      <c r="R59" s="46">
        <f>IF(OR($A59="",$L59=""),"",IFERROR(MAX(0,$L59-IF($Q59="",0,$Q59)),""))</f>
        <v/>
      </c>
      <c r="S59" s="25">
        <f>IF(OR($A59="",$E59="",$R59="",$R59&lt;=Assumptions!$B$5),"",IFERROR($E59-Assumptions!$B$3,""))</f>
        <v/>
      </c>
      <c r="T59" s="8">
        <f>IF($A59="","",IF(OR($B59="",$C59="",$D59="",$E59="",$G59="",$H59="",$I59="",$J59="",$K59="",$L59="",$M59="",$N59="",$O59=""),"Missing fields - review",IF($L59&lt;=0,"Amount check - review",IF(COUNTIFS($B$6:$B$105,$B59,$C$6:$C$105,$C59)&gt;1,"Possible duplicate - review",IF($Q59&gt;$L59+Assumptions!$B$5,"Payment exceeds invoice - review",IF(AND($Q59&gt;Assumptions!$B$5,$P59=""),"Payment date missing - review",IF(AND($O59="Paid",$R59&gt;Assumptions!$B$5),"Paid status mismatch - review",IF(AND($O59&lt;&gt;"Paid",$R59&lt;=Assumptions!$B$5),"Payment status check - review",IF(AND($O59="Unpaid",$Q59&gt;Assumptions!$B$5),"Payment status mismatch - review",IF(AND($N59&lt;&gt;"Approved",$Q59&gt;Assumptions!$B$5),"Approval check - review",IF(AND($R59&gt;Assumptions!$B$5,$E59&lt;Assumptions!$B$3),"Overdue - review",IF(AND($R59&gt;Assumptions!$B$5,$E59&gt;=Assumptions!$B$3,$E59&lt;=Assumptions!$B$3+Assumptions!$B$4),"Due soon - review",IF($N59="Pending review","Approval pending - review",IF($N59="Declined","Approval declined - review",""))))))))))))))</f>
        <v/>
      </c>
    </row>
    <row r="60" ht="30" customHeight="1">
      <c r="A60" s="16" t="n"/>
      <c r="B60" s="16" t="n"/>
      <c r="C60" s="16" t="n"/>
      <c r="D60" s="41" t="n"/>
      <c r="E60" s="41" t="n"/>
      <c r="F60" s="42">
        <f>IF(OR($B60="",$D60=""),"",IFERROR($D60+VLOOKUP($B60,Assumptions!$D$3:$E$8,2,FALSE),""))</f>
        <v/>
      </c>
      <c r="G60" s="16" t="n"/>
      <c r="H60" s="16" t="n"/>
      <c r="I60" s="16" t="n"/>
      <c r="J60" s="19" t="n"/>
      <c r="K60" s="16" t="n"/>
      <c r="L60" s="43" t="n"/>
      <c r="M60" s="16" t="n"/>
      <c r="N60" s="16" t="n"/>
      <c r="O60" s="16" t="n"/>
      <c r="P60" s="41" t="n"/>
      <c r="Q60" s="43" t="n"/>
      <c r="R60" s="44">
        <f>IF(OR($A60="",$L60=""),"",IFERROR(MAX(0,$L60-IF($Q60="",0,$Q60)),""))</f>
        <v/>
      </c>
      <c r="S60" s="22">
        <f>IF(OR($A60="",$E60="",$R60="",$R60&lt;=Assumptions!$B$5),"",IFERROR($E60-Assumptions!$B$3,""))</f>
        <v/>
      </c>
      <c r="T60" s="10">
        <f>IF($A60="","",IF(OR($B60="",$C60="",$D60="",$E60="",$G60="",$H60="",$I60="",$J60="",$K60="",$L60="",$M60="",$N60="",$O60=""),"Missing fields - review",IF($L60&lt;=0,"Amount check - review",IF(COUNTIFS($B$6:$B$105,$B60,$C$6:$C$105,$C60)&gt;1,"Possible duplicate - review",IF($Q60&gt;$L60+Assumptions!$B$5,"Payment exceeds invoice - review",IF(AND($Q60&gt;Assumptions!$B$5,$P60=""),"Payment date missing - review",IF(AND($O60="Paid",$R60&gt;Assumptions!$B$5),"Paid status mismatch - review",IF(AND($O60&lt;&gt;"Paid",$R60&lt;=Assumptions!$B$5),"Payment status check - review",IF(AND($O60="Unpaid",$Q60&gt;Assumptions!$B$5),"Payment status mismatch - review",IF(AND($N60&lt;&gt;"Approved",$Q60&gt;Assumptions!$B$5),"Approval check - review",IF(AND($R60&gt;Assumptions!$B$5,$E60&lt;Assumptions!$B$3),"Overdue - review",IF(AND($R60&gt;Assumptions!$B$5,$E60&gt;=Assumptions!$B$3,$E60&lt;=Assumptions!$B$3+Assumptions!$B$4),"Due soon - review",IF($N60="Pending review","Approval pending - review",IF($N60="Declined","Approval declined - review",""))))))))))))))</f>
        <v/>
      </c>
    </row>
    <row r="61" ht="30" customHeight="1">
      <c r="A61" s="16" t="n"/>
      <c r="B61" s="16" t="n"/>
      <c r="C61" s="16" t="n"/>
      <c r="D61" s="41" t="n"/>
      <c r="E61" s="41" t="n"/>
      <c r="F61" s="45">
        <f>IF(OR($B61="",$D61=""),"",IFERROR($D61+VLOOKUP($B61,Assumptions!$D$3:$E$8,2,FALSE),""))</f>
        <v/>
      </c>
      <c r="G61" s="16" t="n"/>
      <c r="H61" s="16" t="n"/>
      <c r="I61" s="16" t="n"/>
      <c r="J61" s="19" t="n"/>
      <c r="K61" s="16" t="n"/>
      <c r="L61" s="43" t="n"/>
      <c r="M61" s="16" t="n"/>
      <c r="N61" s="16" t="n"/>
      <c r="O61" s="16" t="n"/>
      <c r="P61" s="41" t="n"/>
      <c r="Q61" s="43" t="n"/>
      <c r="R61" s="46">
        <f>IF(OR($A61="",$L61=""),"",IFERROR(MAX(0,$L61-IF($Q61="",0,$Q61)),""))</f>
        <v/>
      </c>
      <c r="S61" s="25">
        <f>IF(OR($A61="",$E61="",$R61="",$R61&lt;=Assumptions!$B$5),"",IFERROR($E61-Assumptions!$B$3,""))</f>
        <v/>
      </c>
      <c r="T61" s="8">
        <f>IF($A61="","",IF(OR($B61="",$C61="",$D61="",$E61="",$G61="",$H61="",$I61="",$J61="",$K61="",$L61="",$M61="",$N61="",$O61=""),"Missing fields - review",IF($L61&lt;=0,"Amount check - review",IF(COUNTIFS($B$6:$B$105,$B61,$C$6:$C$105,$C61)&gt;1,"Possible duplicate - review",IF($Q61&gt;$L61+Assumptions!$B$5,"Payment exceeds invoice - review",IF(AND($Q61&gt;Assumptions!$B$5,$P61=""),"Payment date missing - review",IF(AND($O61="Paid",$R61&gt;Assumptions!$B$5),"Paid status mismatch - review",IF(AND($O61&lt;&gt;"Paid",$R61&lt;=Assumptions!$B$5),"Payment status check - review",IF(AND($O61="Unpaid",$Q61&gt;Assumptions!$B$5),"Payment status mismatch - review",IF(AND($N61&lt;&gt;"Approved",$Q61&gt;Assumptions!$B$5),"Approval check - review",IF(AND($R61&gt;Assumptions!$B$5,$E61&lt;Assumptions!$B$3),"Overdue - review",IF(AND($R61&gt;Assumptions!$B$5,$E61&gt;=Assumptions!$B$3,$E61&lt;=Assumptions!$B$3+Assumptions!$B$4),"Due soon - review",IF($N61="Pending review","Approval pending - review",IF($N61="Declined","Approval declined - review",""))))))))))))))</f>
        <v/>
      </c>
    </row>
    <row r="62" ht="30" customHeight="1">
      <c r="A62" s="16" t="n"/>
      <c r="B62" s="16" t="n"/>
      <c r="C62" s="16" t="n"/>
      <c r="D62" s="41" t="n"/>
      <c r="E62" s="41" t="n"/>
      <c r="F62" s="42">
        <f>IF(OR($B62="",$D62=""),"",IFERROR($D62+VLOOKUP($B62,Assumptions!$D$3:$E$8,2,FALSE),""))</f>
        <v/>
      </c>
      <c r="G62" s="16" t="n"/>
      <c r="H62" s="16" t="n"/>
      <c r="I62" s="16" t="n"/>
      <c r="J62" s="19" t="n"/>
      <c r="K62" s="16" t="n"/>
      <c r="L62" s="43" t="n"/>
      <c r="M62" s="16" t="n"/>
      <c r="N62" s="16" t="n"/>
      <c r="O62" s="16" t="n"/>
      <c r="P62" s="41" t="n"/>
      <c r="Q62" s="43" t="n"/>
      <c r="R62" s="44">
        <f>IF(OR($A62="",$L62=""),"",IFERROR(MAX(0,$L62-IF($Q62="",0,$Q62)),""))</f>
        <v/>
      </c>
      <c r="S62" s="22">
        <f>IF(OR($A62="",$E62="",$R62="",$R62&lt;=Assumptions!$B$5),"",IFERROR($E62-Assumptions!$B$3,""))</f>
        <v/>
      </c>
      <c r="T62" s="10">
        <f>IF($A62="","",IF(OR($B62="",$C62="",$D62="",$E62="",$G62="",$H62="",$I62="",$J62="",$K62="",$L62="",$M62="",$N62="",$O62=""),"Missing fields - review",IF($L62&lt;=0,"Amount check - review",IF(COUNTIFS($B$6:$B$105,$B62,$C$6:$C$105,$C62)&gt;1,"Possible duplicate - review",IF($Q62&gt;$L62+Assumptions!$B$5,"Payment exceeds invoice - review",IF(AND($Q62&gt;Assumptions!$B$5,$P62=""),"Payment date missing - review",IF(AND($O62="Paid",$R62&gt;Assumptions!$B$5),"Paid status mismatch - review",IF(AND($O62&lt;&gt;"Paid",$R62&lt;=Assumptions!$B$5),"Payment status check - review",IF(AND($O62="Unpaid",$Q62&gt;Assumptions!$B$5),"Payment status mismatch - review",IF(AND($N62&lt;&gt;"Approved",$Q62&gt;Assumptions!$B$5),"Approval check - review",IF(AND($R62&gt;Assumptions!$B$5,$E62&lt;Assumptions!$B$3),"Overdue - review",IF(AND($R62&gt;Assumptions!$B$5,$E62&gt;=Assumptions!$B$3,$E62&lt;=Assumptions!$B$3+Assumptions!$B$4),"Due soon - review",IF($N62="Pending review","Approval pending - review",IF($N62="Declined","Approval declined - review",""))))))))))))))</f>
        <v/>
      </c>
    </row>
    <row r="63" ht="30" customHeight="1">
      <c r="A63" s="16" t="n"/>
      <c r="B63" s="16" t="n"/>
      <c r="C63" s="16" t="n"/>
      <c r="D63" s="41" t="n"/>
      <c r="E63" s="41" t="n"/>
      <c r="F63" s="45">
        <f>IF(OR($B63="",$D63=""),"",IFERROR($D63+VLOOKUP($B63,Assumptions!$D$3:$E$8,2,FALSE),""))</f>
        <v/>
      </c>
      <c r="G63" s="16" t="n"/>
      <c r="H63" s="16" t="n"/>
      <c r="I63" s="16" t="n"/>
      <c r="J63" s="19" t="n"/>
      <c r="K63" s="16" t="n"/>
      <c r="L63" s="43" t="n"/>
      <c r="M63" s="16" t="n"/>
      <c r="N63" s="16" t="n"/>
      <c r="O63" s="16" t="n"/>
      <c r="P63" s="41" t="n"/>
      <c r="Q63" s="43" t="n"/>
      <c r="R63" s="46">
        <f>IF(OR($A63="",$L63=""),"",IFERROR(MAX(0,$L63-IF($Q63="",0,$Q63)),""))</f>
        <v/>
      </c>
      <c r="S63" s="25">
        <f>IF(OR($A63="",$E63="",$R63="",$R63&lt;=Assumptions!$B$5),"",IFERROR($E63-Assumptions!$B$3,""))</f>
        <v/>
      </c>
      <c r="T63" s="8">
        <f>IF($A63="","",IF(OR($B63="",$C63="",$D63="",$E63="",$G63="",$H63="",$I63="",$J63="",$K63="",$L63="",$M63="",$N63="",$O63=""),"Missing fields - review",IF($L63&lt;=0,"Amount check - review",IF(COUNTIFS($B$6:$B$105,$B63,$C$6:$C$105,$C63)&gt;1,"Possible duplicate - review",IF($Q63&gt;$L63+Assumptions!$B$5,"Payment exceeds invoice - review",IF(AND($Q63&gt;Assumptions!$B$5,$P63=""),"Payment date missing - review",IF(AND($O63="Paid",$R63&gt;Assumptions!$B$5),"Paid status mismatch - review",IF(AND($O63&lt;&gt;"Paid",$R63&lt;=Assumptions!$B$5),"Payment status check - review",IF(AND($O63="Unpaid",$Q63&gt;Assumptions!$B$5),"Payment status mismatch - review",IF(AND($N63&lt;&gt;"Approved",$Q63&gt;Assumptions!$B$5),"Approval check - review",IF(AND($R63&gt;Assumptions!$B$5,$E63&lt;Assumptions!$B$3),"Overdue - review",IF(AND($R63&gt;Assumptions!$B$5,$E63&gt;=Assumptions!$B$3,$E63&lt;=Assumptions!$B$3+Assumptions!$B$4),"Due soon - review",IF($N63="Pending review","Approval pending - review",IF($N63="Declined","Approval declined - review",""))))))))))))))</f>
        <v/>
      </c>
    </row>
    <row r="64" ht="30" customHeight="1">
      <c r="A64" s="16" t="n"/>
      <c r="B64" s="16" t="n"/>
      <c r="C64" s="16" t="n"/>
      <c r="D64" s="41" t="n"/>
      <c r="E64" s="41" t="n"/>
      <c r="F64" s="42">
        <f>IF(OR($B64="",$D64=""),"",IFERROR($D64+VLOOKUP($B64,Assumptions!$D$3:$E$8,2,FALSE),""))</f>
        <v/>
      </c>
      <c r="G64" s="16" t="n"/>
      <c r="H64" s="16" t="n"/>
      <c r="I64" s="16" t="n"/>
      <c r="J64" s="19" t="n"/>
      <c r="K64" s="16" t="n"/>
      <c r="L64" s="43" t="n"/>
      <c r="M64" s="16" t="n"/>
      <c r="N64" s="16" t="n"/>
      <c r="O64" s="16" t="n"/>
      <c r="P64" s="41" t="n"/>
      <c r="Q64" s="43" t="n"/>
      <c r="R64" s="44">
        <f>IF(OR($A64="",$L64=""),"",IFERROR(MAX(0,$L64-IF($Q64="",0,$Q64)),""))</f>
        <v/>
      </c>
      <c r="S64" s="22">
        <f>IF(OR($A64="",$E64="",$R64="",$R64&lt;=Assumptions!$B$5),"",IFERROR($E64-Assumptions!$B$3,""))</f>
        <v/>
      </c>
      <c r="T64" s="10">
        <f>IF($A64="","",IF(OR($B64="",$C64="",$D64="",$E64="",$G64="",$H64="",$I64="",$J64="",$K64="",$L64="",$M64="",$N64="",$O64=""),"Missing fields - review",IF($L64&lt;=0,"Amount check - review",IF(COUNTIFS($B$6:$B$105,$B64,$C$6:$C$105,$C64)&gt;1,"Possible duplicate - review",IF($Q64&gt;$L64+Assumptions!$B$5,"Payment exceeds invoice - review",IF(AND($Q64&gt;Assumptions!$B$5,$P64=""),"Payment date missing - review",IF(AND($O64="Paid",$R64&gt;Assumptions!$B$5),"Paid status mismatch - review",IF(AND($O64&lt;&gt;"Paid",$R64&lt;=Assumptions!$B$5),"Payment status check - review",IF(AND($O64="Unpaid",$Q64&gt;Assumptions!$B$5),"Payment status mismatch - review",IF(AND($N64&lt;&gt;"Approved",$Q64&gt;Assumptions!$B$5),"Approval check - review",IF(AND($R64&gt;Assumptions!$B$5,$E64&lt;Assumptions!$B$3),"Overdue - review",IF(AND($R64&gt;Assumptions!$B$5,$E64&gt;=Assumptions!$B$3,$E64&lt;=Assumptions!$B$3+Assumptions!$B$4),"Due soon - review",IF($N64="Pending review","Approval pending - review",IF($N64="Declined","Approval declined - review",""))))))))))))))</f>
        <v/>
      </c>
    </row>
    <row r="65" ht="30" customHeight="1">
      <c r="A65" s="16" t="n"/>
      <c r="B65" s="16" t="n"/>
      <c r="C65" s="16" t="n"/>
      <c r="D65" s="41" t="n"/>
      <c r="E65" s="41" t="n"/>
      <c r="F65" s="45">
        <f>IF(OR($B65="",$D65=""),"",IFERROR($D65+VLOOKUP($B65,Assumptions!$D$3:$E$8,2,FALSE),""))</f>
        <v/>
      </c>
      <c r="G65" s="16" t="n"/>
      <c r="H65" s="16" t="n"/>
      <c r="I65" s="16" t="n"/>
      <c r="J65" s="19" t="n"/>
      <c r="K65" s="16" t="n"/>
      <c r="L65" s="43" t="n"/>
      <c r="M65" s="16" t="n"/>
      <c r="N65" s="16" t="n"/>
      <c r="O65" s="16" t="n"/>
      <c r="P65" s="41" t="n"/>
      <c r="Q65" s="43" t="n"/>
      <c r="R65" s="46">
        <f>IF(OR($A65="",$L65=""),"",IFERROR(MAX(0,$L65-IF($Q65="",0,$Q65)),""))</f>
        <v/>
      </c>
      <c r="S65" s="25">
        <f>IF(OR($A65="",$E65="",$R65="",$R65&lt;=Assumptions!$B$5),"",IFERROR($E65-Assumptions!$B$3,""))</f>
        <v/>
      </c>
      <c r="T65" s="8">
        <f>IF($A65="","",IF(OR($B65="",$C65="",$D65="",$E65="",$G65="",$H65="",$I65="",$J65="",$K65="",$L65="",$M65="",$N65="",$O65=""),"Missing fields - review",IF($L65&lt;=0,"Amount check - review",IF(COUNTIFS($B$6:$B$105,$B65,$C$6:$C$105,$C65)&gt;1,"Possible duplicate - review",IF($Q65&gt;$L65+Assumptions!$B$5,"Payment exceeds invoice - review",IF(AND($Q65&gt;Assumptions!$B$5,$P65=""),"Payment date missing - review",IF(AND($O65="Paid",$R65&gt;Assumptions!$B$5),"Paid status mismatch - review",IF(AND($O65&lt;&gt;"Paid",$R65&lt;=Assumptions!$B$5),"Payment status check - review",IF(AND($O65="Unpaid",$Q65&gt;Assumptions!$B$5),"Payment status mismatch - review",IF(AND($N65&lt;&gt;"Approved",$Q65&gt;Assumptions!$B$5),"Approval check - review",IF(AND($R65&gt;Assumptions!$B$5,$E65&lt;Assumptions!$B$3),"Overdue - review",IF(AND($R65&gt;Assumptions!$B$5,$E65&gt;=Assumptions!$B$3,$E65&lt;=Assumptions!$B$3+Assumptions!$B$4),"Due soon - review",IF($N65="Pending review","Approval pending - review",IF($N65="Declined","Approval declined - review",""))))))))))))))</f>
        <v/>
      </c>
    </row>
    <row r="66" ht="30" customHeight="1">
      <c r="A66" s="16" t="n"/>
      <c r="B66" s="16" t="n"/>
      <c r="C66" s="16" t="n"/>
      <c r="D66" s="41" t="n"/>
      <c r="E66" s="41" t="n"/>
      <c r="F66" s="42">
        <f>IF(OR($B66="",$D66=""),"",IFERROR($D66+VLOOKUP($B66,Assumptions!$D$3:$E$8,2,FALSE),""))</f>
        <v/>
      </c>
      <c r="G66" s="16" t="n"/>
      <c r="H66" s="16" t="n"/>
      <c r="I66" s="16" t="n"/>
      <c r="J66" s="19" t="n"/>
      <c r="K66" s="16" t="n"/>
      <c r="L66" s="43" t="n"/>
      <c r="M66" s="16" t="n"/>
      <c r="N66" s="16" t="n"/>
      <c r="O66" s="16" t="n"/>
      <c r="P66" s="41" t="n"/>
      <c r="Q66" s="43" t="n"/>
      <c r="R66" s="44">
        <f>IF(OR($A66="",$L66=""),"",IFERROR(MAX(0,$L66-IF($Q66="",0,$Q66)),""))</f>
        <v/>
      </c>
      <c r="S66" s="22">
        <f>IF(OR($A66="",$E66="",$R66="",$R66&lt;=Assumptions!$B$5),"",IFERROR($E66-Assumptions!$B$3,""))</f>
        <v/>
      </c>
      <c r="T66" s="10">
        <f>IF($A66="","",IF(OR($B66="",$C66="",$D66="",$E66="",$G66="",$H66="",$I66="",$J66="",$K66="",$L66="",$M66="",$N66="",$O66=""),"Missing fields - review",IF($L66&lt;=0,"Amount check - review",IF(COUNTIFS($B$6:$B$105,$B66,$C$6:$C$105,$C66)&gt;1,"Possible duplicate - review",IF($Q66&gt;$L66+Assumptions!$B$5,"Payment exceeds invoice - review",IF(AND($Q66&gt;Assumptions!$B$5,$P66=""),"Payment date missing - review",IF(AND($O66="Paid",$R66&gt;Assumptions!$B$5),"Paid status mismatch - review",IF(AND($O66&lt;&gt;"Paid",$R66&lt;=Assumptions!$B$5),"Payment status check - review",IF(AND($O66="Unpaid",$Q66&gt;Assumptions!$B$5),"Payment status mismatch - review",IF(AND($N66&lt;&gt;"Approved",$Q66&gt;Assumptions!$B$5),"Approval check - review",IF(AND($R66&gt;Assumptions!$B$5,$E66&lt;Assumptions!$B$3),"Overdue - review",IF(AND($R66&gt;Assumptions!$B$5,$E66&gt;=Assumptions!$B$3,$E66&lt;=Assumptions!$B$3+Assumptions!$B$4),"Due soon - review",IF($N66="Pending review","Approval pending - review",IF($N66="Declined","Approval declined - review",""))))))))))))))</f>
        <v/>
      </c>
    </row>
    <row r="67" ht="30" customHeight="1">
      <c r="A67" s="16" t="n"/>
      <c r="B67" s="16" t="n"/>
      <c r="C67" s="16" t="n"/>
      <c r="D67" s="41" t="n"/>
      <c r="E67" s="41" t="n"/>
      <c r="F67" s="45">
        <f>IF(OR($B67="",$D67=""),"",IFERROR($D67+VLOOKUP($B67,Assumptions!$D$3:$E$8,2,FALSE),""))</f>
        <v/>
      </c>
      <c r="G67" s="16" t="n"/>
      <c r="H67" s="16" t="n"/>
      <c r="I67" s="16" t="n"/>
      <c r="J67" s="19" t="n"/>
      <c r="K67" s="16" t="n"/>
      <c r="L67" s="43" t="n"/>
      <c r="M67" s="16" t="n"/>
      <c r="N67" s="16" t="n"/>
      <c r="O67" s="16" t="n"/>
      <c r="P67" s="41" t="n"/>
      <c r="Q67" s="43" t="n"/>
      <c r="R67" s="46">
        <f>IF(OR($A67="",$L67=""),"",IFERROR(MAX(0,$L67-IF($Q67="",0,$Q67)),""))</f>
        <v/>
      </c>
      <c r="S67" s="25">
        <f>IF(OR($A67="",$E67="",$R67="",$R67&lt;=Assumptions!$B$5),"",IFERROR($E67-Assumptions!$B$3,""))</f>
        <v/>
      </c>
      <c r="T67" s="8">
        <f>IF($A67="","",IF(OR($B67="",$C67="",$D67="",$E67="",$G67="",$H67="",$I67="",$J67="",$K67="",$L67="",$M67="",$N67="",$O67=""),"Missing fields - review",IF($L67&lt;=0,"Amount check - review",IF(COUNTIFS($B$6:$B$105,$B67,$C$6:$C$105,$C67)&gt;1,"Possible duplicate - review",IF($Q67&gt;$L67+Assumptions!$B$5,"Payment exceeds invoice - review",IF(AND($Q67&gt;Assumptions!$B$5,$P67=""),"Payment date missing - review",IF(AND($O67="Paid",$R67&gt;Assumptions!$B$5),"Paid status mismatch - review",IF(AND($O67&lt;&gt;"Paid",$R67&lt;=Assumptions!$B$5),"Payment status check - review",IF(AND($O67="Unpaid",$Q67&gt;Assumptions!$B$5),"Payment status mismatch - review",IF(AND($N67&lt;&gt;"Approved",$Q67&gt;Assumptions!$B$5),"Approval check - review",IF(AND($R67&gt;Assumptions!$B$5,$E67&lt;Assumptions!$B$3),"Overdue - review",IF(AND($R67&gt;Assumptions!$B$5,$E67&gt;=Assumptions!$B$3,$E67&lt;=Assumptions!$B$3+Assumptions!$B$4),"Due soon - review",IF($N67="Pending review","Approval pending - review",IF($N67="Declined","Approval declined - review",""))))))))))))))</f>
        <v/>
      </c>
    </row>
    <row r="68" ht="30" customHeight="1">
      <c r="A68" s="16" t="n"/>
      <c r="B68" s="16" t="n"/>
      <c r="C68" s="16" t="n"/>
      <c r="D68" s="41" t="n"/>
      <c r="E68" s="41" t="n"/>
      <c r="F68" s="42">
        <f>IF(OR($B68="",$D68=""),"",IFERROR($D68+VLOOKUP($B68,Assumptions!$D$3:$E$8,2,FALSE),""))</f>
        <v/>
      </c>
      <c r="G68" s="16" t="n"/>
      <c r="H68" s="16" t="n"/>
      <c r="I68" s="16" t="n"/>
      <c r="J68" s="19" t="n"/>
      <c r="K68" s="16" t="n"/>
      <c r="L68" s="43" t="n"/>
      <c r="M68" s="16" t="n"/>
      <c r="N68" s="16" t="n"/>
      <c r="O68" s="16" t="n"/>
      <c r="P68" s="41" t="n"/>
      <c r="Q68" s="43" t="n"/>
      <c r="R68" s="44">
        <f>IF(OR($A68="",$L68=""),"",IFERROR(MAX(0,$L68-IF($Q68="",0,$Q68)),""))</f>
        <v/>
      </c>
      <c r="S68" s="22">
        <f>IF(OR($A68="",$E68="",$R68="",$R68&lt;=Assumptions!$B$5),"",IFERROR($E68-Assumptions!$B$3,""))</f>
        <v/>
      </c>
      <c r="T68" s="10">
        <f>IF($A68="","",IF(OR($B68="",$C68="",$D68="",$E68="",$G68="",$H68="",$I68="",$J68="",$K68="",$L68="",$M68="",$N68="",$O68=""),"Missing fields - review",IF($L68&lt;=0,"Amount check - review",IF(COUNTIFS($B$6:$B$105,$B68,$C$6:$C$105,$C68)&gt;1,"Possible duplicate - review",IF($Q68&gt;$L68+Assumptions!$B$5,"Payment exceeds invoice - review",IF(AND($Q68&gt;Assumptions!$B$5,$P68=""),"Payment date missing - review",IF(AND($O68="Paid",$R68&gt;Assumptions!$B$5),"Paid status mismatch - review",IF(AND($O68&lt;&gt;"Paid",$R68&lt;=Assumptions!$B$5),"Payment status check - review",IF(AND($O68="Unpaid",$Q68&gt;Assumptions!$B$5),"Payment status mismatch - review",IF(AND($N68&lt;&gt;"Approved",$Q68&gt;Assumptions!$B$5),"Approval check - review",IF(AND($R68&gt;Assumptions!$B$5,$E68&lt;Assumptions!$B$3),"Overdue - review",IF(AND($R68&gt;Assumptions!$B$5,$E68&gt;=Assumptions!$B$3,$E68&lt;=Assumptions!$B$3+Assumptions!$B$4),"Due soon - review",IF($N68="Pending review","Approval pending - review",IF($N68="Declined","Approval declined - review",""))))))))))))))</f>
        <v/>
      </c>
    </row>
    <row r="69" ht="30" customHeight="1">
      <c r="A69" s="16" t="n"/>
      <c r="B69" s="16" t="n"/>
      <c r="C69" s="16" t="n"/>
      <c r="D69" s="41" t="n"/>
      <c r="E69" s="41" t="n"/>
      <c r="F69" s="45">
        <f>IF(OR($B69="",$D69=""),"",IFERROR($D69+VLOOKUP($B69,Assumptions!$D$3:$E$8,2,FALSE),""))</f>
        <v/>
      </c>
      <c r="G69" s="16" t="n"/>
      <c r="H69" s="16" t="n"/>
      <c r="I69" s="16" t="n"/>
      <c r="J69" s="19" t="n"/>
      <c r="K69" s="16" t="n"/>
      <c r="L69" s="43" t="n"/>
      <c r="M69" s="16" t="n"/>
      <c r="N69" s="16" t="n"/>
      <c r="O69" s="16" t="n"/>
      <c r="P69" s="41" t="n"/>
      <c r="Q69" s="43" t="n"/>
      <c r="R69" s="46">
        <f>IF(OR($A69="",$L69=""),"",IFERROR(MAX(0,$L69-IF($Q69="",0,$Q69)),""))</f>
        <v/>
      </c>
      <c r="S69" s="25">
        <f>IF(OR($A69="",$E69="",$R69="",$R69&lt;=Assumptions!$B$5),"",IFERROR($E69-Assumptions!$B$3,""))</f>
        <v/>
      </c>
      <c r="T69" s="8">
        <f>IF($A69="","",IF(OR($B69="",$C69="",$D69="",$E69="",$G69="",$H69="",$I69="",$J69="",$K69="",$L69="",$M69="",$N69="",$O69=""),"Missing fields - review",IF($L69&lt;=0,"Amount check - review",IF(COUNTIFS($B$6:$B$105,$B69,$C$6:$C$105,$C69)&gt;1,"Possible duplicate - review",IF($Q69&gt;$L69+Assumptions!$B$5,"Payment exceeds invoice - review",IF(AND($Q69&gt;Assumptions!$B$5,$P69=""),"Payment date missing - review",IF(AND($O69="Paid",$R69&gt;Assumptions!$B$5),"Paid status mismatch - review",IF(AND($O69&lt;&gt;"Paid",$R69&lt;=Assumptions!$B$5),"Payment status check - review",IF(AND($O69="Unpaid",$Q69&gt;Assumptions!$B$5),"Payment status mismatch - review",IF(AND($N69&lt;&gt;"Approved",$Q69&gt;Assumptions!$B$5),"Approval check - review",IF(AND($R69&gt;Assumptions!$B$5,$E69&lt;Assumptions!$B$3),"Overdue - review",IF(AND($R69&gt;Assumptions!$B$5,$E69&gt;=Assumptions!$B$3,$E69&lt;=Assumptions!$B$3+Assumptions!$B$4),"Due soon - review",IF($N69="Pending review","Approval pending - review",IF($N69="Declined","Approval declined - review",""))))))))))))))</f>
        <v/>
      </c>
    </row>
    <row r="70" ht="30" customHeight="1">
      <c r="A70" s="16" t="n"/>
      <c r="B70" s="16" t="n"/>
      <c r="C70" s="16" t="n"/>
      <c r="D70" s="41" t="n"/>
      <c r="E70" s="41" t="n"/>
      <c r="F70" s="42">
        <f>IF(OR($B70="",$D70=""),"",IFERROR($D70+VLOOKUP($B70,Assumptions!$D$3:$E$8,2,FALSE),""))</f>
        <v/>
      </c>
      <c r="G70" s="16" t="n"/>
      <c r="H70" s="16" t="n"/>
      <c r="I70" s="16" t="n"/>
      <c r="J70" s="19" t="n"/>
      <c r="K70" s="16" t="n"/>
      <c r="L70" s="43" t="n"/>
      <c r="M70" s="16" t="n"/>
      <c r="N70" s="16" t="n"/>
      <c r="O70" s="16" t="n"/>
      <c r="P70" s="41" t="n"/>
      <c r="Q70" s="43" t="n"/>
      <c r="R70" s="44">
        <f>IF(OR($A70="",$L70=""),"",IFERROR(MAX(0,$L70-IF($Q70="",0,$Q70)),""))</f>
        <v/>
      </c>
      <c r="S70" s="22">
        <f>IF(OR($A70="",$E70="",$R70="",$R70&lt;=Assumptions!$B$5),"",IFERROR($E70-Assumptions!$B$3,""))</f>
        <v/>
      </c>
      <c r="T70" s="10">
        <f>IF($A70="","",IF(OR($B70="",$C70="",$D70="",$E70="",$G70="",$H70="",$I70="",$J70="",$K70="",$L70="",$M70="",$N70="",$O70=""),"Missing fields - review",IF($L70&lt;=0,"Amount check - review",IF(COUNTIFS($B$6:$B$105,$B70,$C$6:$C$105,$C70)&gt;1,"Possible duplicate - review",IF($Q70&gt;$L70+Assumptions!$B$5,"Payment exceeds invoice - review",IF(AND($Q70&gt;Assumptions!$B$5,$P70=""),"Payment date missing - review",IF(AND($O70="Paid",$R70&gt;Assumptions!$B$5),"Paid status mismatch - review",IF(AND($O70&lt;&gt;"Paid",$R70&lt;=Assumptions!$B$5),"Payment status check - review",IF(AND($O70="Unpaid",$Q70&gt;Assumptions!$B$5),"Payment status mismatch - review",IF(AND($N70&lt;&gt;"Approved",$Q70&gt;Assumptions!$B$5),"Approval check - review",IF(AND($R70&gt;Assumptions!$B$5,$E70&lt;Assumptions!$B$3),"Overdue - review",IF(AND($R70&gt;Assumptions!$B$5,$E70&gt;=Assumptions!$B$3,$E70&lt;=Assumptions!$B$3+Assumptions!$B$4),"Due soon - review",IF($N70="Pending review","Approval pending - review",IF($N70="Declined","Approval declined - review",""))))))))))))))</f>
        <v/>
      </c>
    </row>
    <row r="71" ht="30" customHeight="1">
      <c r="A71" s="16" t="n"/>
      <c r="B71" s="16" t="n"/>
      <c r="C71" s="16" t="n"/>
      <c r="D71" s="41" t="n"/>
      <c r="E71" s="41" t="n"/>
      <c r="F71" s="45">
        <f>IF(OR($B71="",$D71=""),"",IFERROR($D71+VLOOKUP($B71,Assumptions!$D$3:$E$8,2,FALSE),""))</f>
        <v/>
      </c>
      <c r="G71" s="16" t="n"/>
      <c r="H71" s="16" t="n"/>
      <c r="I71" s="16" t="n"/>
      <c r="J71" s="19" t="n"/>
      <c r="K71" s="16" t="n"/>
      <c r="L71" s="43" t="n"/>
      <c r="M71" s="16" t="n"/>
      <c r="N71" s="16" t="n"/>
      <c r="O71" s="16" t="n"/>
      <c r="P71" s="41" t="n"/>
      <c r="Q71" s="43" t="n"/>
      <c r="R71" s="46">
        <f>IF(OR($A71="",$L71=""),"",IFERROR(MAX(0,$L71-IF($Q71="",0,$Q71)),""))</f>
        <v/>
      </c>
      <c r="S71" s="25">
        <f>IF(OR($A71="",$E71="",$R71="",$R71&lt;=Assumptions!$B$5),"",IFERROR($E71-Assumptions!$B$3,""))</f>
        <v/>
      </c>
      <c r="T71" s="8">
        <f>IF($A71="","",IF(OR($B71="",$C71="",$D71="",$E71="",$G71="",$H71="",$I71="",$J71="",$K71="",$L71="",$M71="",$N71="",$O71=""),"Missing fields - review",IF($L71&lt;=0,"Amount check - review",IF(COUNTIFS($B$6:$B$105,$B71,$C$6:$C$105,$C71)&gt;1,"Possible duplicate - review",IF($Q71&gt;$L71+Assumptions!$B$5,"Payment exceeds invoice - review",IF(AND($Q71&gt;Assumptions!$B$5,$P71=""),"Payment date missing - review",IF(AND($O71="Paid",$R71&gt;Assumptions!$B$5),"Paid status mismatch - review",IF(AND($O71&lt;&gt;"Paid",$R71&lt;=Assumptions!$B$5),"Payment status check - review",IF(AND($O71="Unpaid",$Q71&gt;Assumptions!$B$5),"Payment status mismatch - review",IF(AND($N71&lt;&gt;"Approved",$Q71&gt;Assumptions!$B$5),"Approval check - review",IF(AND($R71&gt;Assumptions!$B$5,$E71&lt;Assumptions!$B$3),"Overdue - review",IF(AND($R71&gt;Assumptions!$B$5,$E71&gt;=Assumptions!$B$3,$E71&lt;=Assumptions!$B$3+Assumptions!$B$4),"Due soon - review",IF($N71="Pending review","Approval pending - review",IF($N71="Declined","Approval declined - review",""))))))))))))))</f>
        <v/>
      </c>
    </row>
    <row r="72" ht="30" customHeight="1">
      <c r="A72" s="16" t="n"/>
      <c r="B72" s="16" t="n"/>
      <c r="C72" s="16" t="n"/>
      <c r="D72" s="41" t="n"/>
      <c r="E72" s="41" t="n"/>
      <c r="F72" s="42">
        <f>IF(OR($B72="",$D72=""),"",IFERROR($D72+VLOOKUP($B72,Assumptions!$D$3:$E$8,2,FALSE),""))</f>
        <v/>
      </c>
      <c r="G72" s="16" t="n"/>
      <c r="H72" s="16" t="n"/>
      <c r="I72" s="16" t="n"/>
      <c r="J72" s="19" t="n"/>
      <c r="K72" s="16" t="n"/>
      <c r="L72" s="43" t="n"/>
      <c r="M72" s="16" t="n"/>
      <c r="N72" s="16" t="n"/>
      <c r="O72" s="16" t="n"/>
      <c r="P72" s="41" t="n"/>
      <c r="Q72" s="43" t="n"/>
      <c r="R72" s="44">
        <f>IF(OR($A72="",$L72=""),"",IFERROR(MAX(0,$L72-IF($Q72="",0,$Q72)),""))</f>
        <v/>
      </c>
      <c r="S72" s="22">
        <f>IF(OR($A72="",$E72="",$R72="",$R72&lt;=Assumptions!$B$5),"",IFERROR($E72-Assumptions!$B$3,""))</f>
        <v/>
      </c>
      <c r="T72" s="10">
        <f>IF($A72="","",IF(OR($B72="",$C72="",$D72="",$E72="",$G72="",$H72="",$I72="",$J72="",$K72="",$L72="",$M72="",$N72="",$O72=""),"Missing fields - review",IF($L72&lt;=0,"Amount check - review",IF(COUNTIFS($B$6:$B$105,$B72,$C$6:$C$105,$C72)&gt;1,"Possible duplicate - review",IF($Q72&gt;$L72+Assumptions!$B$5,"Payment exceeds invoice - review",IF(AND($Q72&gt;Assumptions!$B$5,$P72=""),"Payment date missing - review",IF(AND($O72="Paid",$R72&gt;Assumptions!$B$5),"Paid status mismatch - review",IF(AND($O72&lt;&gt;"Paid",$R72&lt;=Assumptions!$B$5),"Payment status check - review",IF(AND($O72="Unpaid",$Q72&gt;Assumptions!$B$5),"Payment status mismatch - review",IF(AND($N72&lt;&gt;"Approved",$Q72&gt;Assumptions!$B$5),"Approval check - review",IF(AND($R72&gt;Assumptions!$B$5,$E72&lt;Assumptions!$B$3),"Overdue - review",IF(AND($R72&gt;Assumptions!$B$5,$E72&gt;=Assumptions!$B$3,$E72&lt;=Assumptions!$B$3+Assumptions!$B$4),"Due soon - review",IF($N72="Pending review","Approval pending - review",IF($N72="Declined","Approval declined - review",""))))))))))))))</f>
        <v/>
      </c>
    </row>
    <row r="73" ht="30" customHeight="1">
      <c r="A73" s="16" t="n"/>
      <c r="B73" s="16" t="n"/>
      <c r="C73" s="16" t="n"/>
      <c r="D73" s="41" t="n"/>
      <c r="E73" s="41" t="n"/>
      <c r="F73" s="45">
        <f>IF(OR($B73="",$D73=""),"",IFERROR($D73+VLOOKUP($B73,Assumptions!$D$3:$E$8,2,FALSE),""))</f>
        <v/>
      </c>
      <c r="G73" s="16" t="n"/>
      <c r="H73" s="16" t="n"/>
      <c r="I73" s="16" t="n"/>
      <c r="J73" s="19" t="n"/>
      <c r="K73" s="16" t="n"/>
      <c r="L73" s="43" t="n"/>
      <c r="M73" s="16" t="n"/>
      <c r="N73" s="16" t="n"/>
      <c r="O73" s="16" t="n"/>
      <c r="P73" s="41" t="n"/>
      <c r="Q73" s="43" t="n"/>
      <c r="R73" s="46">
        <f>IF(OR($A73="",$L73=""),"",IFERROR(MAX(0,$L73-IF($Q73="",0,$Q73)),""))</f>
        <v/>
      </c>
      <c r="S73" s="25">
        <f>IF(OR($A73="",$E73="",$R73="",$R73&lt;=Assumptions!$B$5),"",IFERROR($E73-Assumptions!$B$3,""))</f>
        <v/>
      </c>
      <c r="T73" s="8">
        <f>IF($A73="","",IF(OR($B73="",$C73="",$D73="",$E73="",$G73="",$H73="",$I73="",$J73="",$K73="",$L73="",$M73="",$N73="",$O73=""),"Missing fields - review",IF($L73&lt;=0,"Amount check - review",IF(COUNTIFS($B$6:$B$105,$B73,$C$6:$C$105,$C73)&gt;1,"Possible duplicate - review",IF($Q73&gt;$L73+Assumptions!$B$5,"Payment exceeds invoice - review",IF(AND($Q73&gt;Assumptions!$B$5,$P73=""),"Payment date missing - review",IF(AND($O73="Paid",$R73&gt;Assumptions!$B$5),"Paid status mismatch - review",IF(AND($O73&lt;&gt;"Paid",$R73&lt;=Assumptions!$B$5),"Payment status check - review",IF(AND($O73="Unpaid",$Q73&gt;Assumptions!$B$5),"Payment status mismatch - review",IF(AND($N73&lt;&gt;"Approved",$Q73&gt;Assumptions!$B$5),"Approval check - review",IF(AND($R73&gt;Assumptions!$B$5,$E73&lt;Assumptions!$B$3),"Overdue - review",IF(AND($R73&gt;Assumptions!$B$5,$E73&gt;=Assumptions!$B$3,$E73&lt;=Assumptions!$B$3+Assumptions!$B$4),"Due soon - review",IF($N73="Pending review","Approval pending - review",IF($N73="Declined","Approval declined - review",""))))))))))))))</f>
        <v/>
      </c>
    </row>
    <row r="74" ht="30" customHeight="1">
      <c r="A74" s="16" t="n"/>
      <c r="B74" s="16" t="n"/>
      <c r="C74" s="16" t="n"/>
      <c r="D74" s="41" t="n"/>
      <c r="E74" s="41" t="n"/>
      <c r="F74" s="42">
        <f>IF(OR($B74="",$D74=""),"",IFERROR($D74+VLOOKUP($B74,Assumptions!$D$3:$E$8,2,FALSE),""))</f>
        <v/>
      </c>
      <c r="G74" s="16" t="n"/>
      <c r="H74" s="16" t="n"/>
      <c r="I74" s="16" t="n"/>
      <c r="J74" s="19" t="n"/>
      <c r="K74" s="16" t="n"/>
      <c r="L74" s="43" t="n"/>
      <c r="M74" s="16" t="n"/>
      <c r="N74" s="16" t="n"/>
      <c r="O74" s="16" t="n"/>
      <c r="P74" s="41" t="n"/>
      <c r="Q74" s="43" t="n"/>
      <c r="R74" s="44">
        <f>IF(OR($A74="",$L74=""),"",IFERROR(MAX(0,$L74-IF($Q74="",0,$Q74)),""))</f>
        <v/>
      </c>
      <c r="S74" s="22">
        <f>IF(OR($A74="",$E74="",$R74="",$R74&lt;=Assumptions!$B$5),"",IFERROR($E74-Assumptions!$B$3,""))</f>
        <v/>
      </c>
      <c r="T74" s="10">
        <f>IF($A74="","",IF(OR($B74="",$C74="",$D74="",$E74="",$G74="",$H74="",$I74="",$J74="",$K74="",$L74="",$M74="",$N74="",$O74=""),"Missing fields - review",IF($L74&lt;=0,"Amount check - review",IF(COUNTIFS($B$6:$B$105,$B74,$C$6:$C$105,$C74)&gt;1,"Possible duplicate - review",IF($Q74&gt;$L74+Assumptions!$B$5,"Payment exceeds invoice - review",IF(AND($Q74&gt;Assumptions!$B$5,$P74=""),"Payment date missing - review",IF(AND($O74="Paid",$R74&gt;Assumptions!$B$5),"Paid status mismatch - review",IF(AND($O74&lt;&gt;"Paid",$R74&lt;=Assumptions!$B$5),"Payment status check - review",IF(AND($O74="Unpaid",$Q74&gt;Assumptions!$B$5),"Payment status mismatch - review",IF(AND($N74&lt;&gt;"Approved",$Q74&gt;Assumptions!$B$5),"Approval check - review",IF(AND($R74&gt;Assumptions!$B$5,$E74&lt;Assumptions!$B$3),"Overdue - review",IF(AND($R74&gt;Assumptions!$B$5,$E74&gt;=Assumptions!$B$3,$E74&lt;=Assumptions!$B$3+Assumptions!$B$4),"Due soon - review",IF($N74="Pending review","Approval pending - review",IF($N74="Declined","Approval declined - review",""))))))))))))))</f>
        <v/>
      </c>
    </row>
    <row r="75" ht="30" customHeight="1">
      <c r="A75" s="16" t="n"/>
      <c r="B75" s="16" t="n"/>
      <c r="C75" s="16" t="n"/>
      <c r="D75" s="41" t="n"/>
      <c r="E75" s="41" t="n"/>
      <c r="F75" s="45">
        <f>IF(OR($B75="",$D75=""),"",IFERROR($D75+VLOOKUP($B75,Assumptions!$D$3:$E$8,2,FALSE),""))</f>
        <v/>
      </c>
      <c r="G75" s="16" t="n"/>
      <c r="H75" s="16" t="n"/>
      <c r="I75" s="16" t="n"/>
      <c r="J75" s="19" t="n"/>
      <c r="K75" s="16" t="n"/>
      <c r="L75" s="43" t="n"/>
      <c r="M75" s="16" t="n"/>
      <c r="N75" s="16" t="n"/>
      <c r="O75" s="16" t="n"/>
      <c r="P75" s="41" t="n"/>
      <c r="Q75" s="43" t="n"/>
      <c r="R75" s="46">
        <f>IF(OR($A75="",$L75=""),"",IFERROR(MAX(0,$L75-IF($Q75="",0,$Q75)),""))</f>
        <v/>
      </c>
      <c r="S75" s="25">
        <f>IF(OR($A75="",$E75="",$R75="",$R75&lt;=Assumptions!$B$5),"",IFERROR($E75-Assumptions!$B$3,""))</f>
        <v/>
      </c>
      <c r="T75" s="8">
        <f>IF($A75="","",IF(OR($B75="",$C75="",$D75="",$E75="",$G75="",$H75="",$I75="",$J75="",$K75="",$L75="",$M75="",$N75="",$O75=""),"Missing fields - review",IF($L75&lt;=0,"Amount check - review",IF(COUNTIFS($B$6:$B$105,$B75,$C$6:$C$105,$C75)&gt;1,"Possible duplicate - review",IF($Q75&gt;$L75+Assumptions!$B$5,"Payment exceeds invoice - review",IF(AND($Q75&gt;Assumptions!$B$5,$P75=""),"Payment date missing - review",IF(AND($O75="Paid",$R75&gt;Assumptions!$B$5),"Paid status mismatch - review",IF(AND($O75&lt;&gt;"Paid",$R75&lt;=Assumptions!$B$5),"Payment status check - review",IF(AND($O75="Unpaid",$Q75&gt;Assumptions!$B$5),"Payment status mismatch - review",IF(AND($N75&lt;&gt;"Approved",$Q75&gt;Assumptions!$B$5),"Approval check - review",IF(AND($R75&gt;Assumptions!$B$5,$E75&lt;Assumptions!$B$3),"Overdue - review",IF(AND($R75&gt;Assumptions!$B$5,$E75&gt;=Assumptions!$B$3,$E75&lt;=Assumptions!$B$3+Assumptions!$B$4),"Due soon - review",IF($N75="Pending review","Approval pending - review",IF($N75="Declined","Approval declined - review",""))))))))))))))</f>
        <v/>
      </c>
    </row>
    <row r="76" ht="30" customHeight="1">
      <c r="A76" s="16" t="n"/>
      <c r="B76" s="16" t="n"/>
      <c r="C76" s="16" t="n"/>
      <c r="D76" s="41" t="n"/>
      <c r="E76" s="41" t="n"/>
      <c r="F76" s="42">
        <f>IF(OR($B76="",$D76=""),"",IFERROR($D76+VLOOKUP($B76,Assumptions!$D$3:$E$8,2,FALSE),""))</f>
        <v/>
      </c>
      <c r="G76" s="16" t="n"/>
      <c r="H76" s="16" t="n"/>
      <c r="I76" s="16" t="n"/>
      <c r="J76" s="19" t="n"/>
      <c r="K76" s="16" t="n"/>
      <c r="L76" s="43" t="n"/>
      <c r="M76" s="16" t="n"/>
      <c r="N76" s="16" t="n"/>
      <c r="O76" s="16" t="n"/>
      <c r="P76" s="41" t="n"/>
      <c r="Q76" s="43" t="n"/>
      <c r="R76" s="44">
        <f>IF(OR($A76="",$L76=""),"",IFERROR(MAX(0,$L76-IF($Q76="",0,$Q76)),""))</f>
        <v/>
      </c>
      <c r="S76" s="22">
        <f>IF(OR($A76="",$E76="",$R76="",$R76&lt;=Assumptions!$B$5),"",IFERROR($E76-Assumptions!$B$3,""))</f>
        <v/>
      </c>
      <c r="T76" s="10">
        <f>IF($A76="","",IF(OR($B76="",$C76="",$D76="",$E76="",$G76="",$H76="",$I76="",$J76="",$K76="",$L76="",$M76="",$N76="",$O76=""),"Missing fields - review",IF($L76&lt;=0,"Amount check - review",IF(COUNTIFS($B$6:$B$105,$B76,$C$6:$C$105,$C76)&gt;1,"Possible duplicate - review",IF($Q76&gt;$L76+Assumptions!$B$5,"Payment exceeds invoice - review",IF(AND($Q76&gt;Assumptions!$B$5,$P76=""),"Payment date missing - review",IF(AND($O76="Paid",$R76&gt;Assumptions!$B$5),"Paid status mismatch - review",IF(AND($O76&lt;&gt;"Paid",$R76&lt;=Assumptions!$B$5),"Payment status check - review",IF(AND($O76="Unpaid",$Q76&gt;Assumptions!$B$5),"Payment status mismatch - review",IF(AND($N76&lt;&gt;"Approved",$Q76&gt;Assumptions!$B$5),"Approval check - review",IF(AND($R76&gt;Assumptions!$B$5,$E76&lt;Assumptions!$B$3),"Overdue - review",IF(AND($R76&gt;Assumptions!$B$5,$E76&gt;=Assumptions!$B$3,$E76&lt;=Assumptions!$B$3+Assumptions!$B$4),"Due soon - review",IF($N76="Pending review","Approval pending - review",IF($N76="Declined","Approval declined - review",""))))))))))))))</f>
        <v/>
      </c>
    </row>
    <row r="77" ht="30" customHeight="1">
      <c r="A77" s="16" t="n"/>
      <c r="B77" s="16" t="n"/>
      <c r="C77" s="16" t="n"/>
      <c r="D77" s="41" t="n"/>
      <c r="E77" s="41" t="n"/>
      <c r="F77" s="45">
        <f>IF(OR($B77="",$D77=""),"",IFERROR($D77+VLOOKUP($B77,Assumptions!$D$3:$E$8,2,FALSE),""))</f>
        <v/>
      </c>
      <c r="G77" s="16" t="n"/>
      <c r="H77" s="16" t="n"/>
      <c r="I77" s="16" t="n"/>
      <c r="J77" s="19" t="n"/>
      <c r="K77" s="16" t="n"/>
      <c r="L77" s="43" t="n"/>
      <c r="M77" s="16" t="n"/>
      <c r="N77" s="16" t="n"/>
      <c r="O77" s="16" t="n"/>
      <c r="P77" s="41" t="n"/>
      <c r="Q77" s="43" t="n"/>
      <c r="R77" s="46">
        <f>IF(OR($A77="",$L77=""),"",IFERROR(MAX(0,$L77-IF($Q77="",0,$Q77)),""))</f>
        <v/>
      </c>
      <c r="S77" s="25">
        <f>IF(OR($A77="",$E77="",$R77="",$R77&lt;=Assumptions!$B$5),"",IFERROR($E77-Assumptions!$B$3,""))</f>
        <v/>
      </c>
      <c r="T77" s="8">
        <f>IF($A77="","",IF(OR($B77="",$C77="",$D77="",$E77="",$G77="",$H77="",$I77="",$J77="",$K77="",$L77="",$M77="",$N77="",$O77=""),"Missing fields - review",IF($L77&lt;=0,"Amount check - review",IF(COUNTIFS($B$6:$B$105,$B77,$C$6:$C$105,$C77)&gt;1,"Possible duplicate - review",IF($Q77&gt;$L77+Assumptions!$B$5,"Payment exceeds invoice - review",IF(AND($Q77&gt;Assumptions!$B$5,$P77=""),"Payment date missing - review",IF(AND($O77="Paid",$R77&gt;Assumptions!$B$5),"Paid status mismatch - review",IF(AND($O77&lt;&gt;"Paid",$R77&lt;=Assumptions!$B$5),"Payment status check - review",IF(AND($O77="Unpaid",$Q77&gt;Assumptions!$B$5),"Payment status mismatch - review",IF(AND($N77&lt;&gt;"Approved",$Q77&gt;Assumptions!$B$5),"Approval check - review",IF(AND($R77&gt;Assumptions!$B$5,$E77&lt;Assumptions!$B$3),"Overdue - review",IF(AND($R77&gt;Assumptions!$B$5,$E77&gt;=Assumptions!$B$3,$E77&lt;=Assumptions!$B$3+Assumptions!$B$4),"Due soon - review",IF($N77="Pending review","Approval pending - review",IF($N77="Declined","Approval declined - review",""))))))))))))))</f>
        <v/>
      </c>
    </row>
    <row r="78" ht="30" customHeight="1">
      <c r="A78" s="16" t="n"/>
      <c r="B78" s="16" t="n"/>
      <c r="C78" s="16" t="n"/>
      <c r="D78" s="41" t="n"/>
      <c r="E78" s="41" t="n"/>
      <c r="F78" s="42">
        <f>IF(OR($B78="",$D78=""),"",IFERROR($D78+VLOOKUP($B78,Assumptions!$D$3:$E$8,2,FALSE),""))</f>
        <v/>
      </c>
      <c r="G78" s="16" t="n"/>
      <c r="H78" s="16" t="n"/>
      <c r="I78" s="16" t="n"/>
      <c r="J78" s="19" t="n"/>
      <c r="K78" s="16" t="n"/>
      <c r="L78" s="43" t="n"/>
      <c r="M78" s="16" t="n"/>
      <c r="N78" s="16" t="n"/>
      <c r="O78" s="16" t="n"/>
      <c r="P78" s="41" t="n"/>
      <c r="Q78" s="43" t="n"/>
      <c r="R78" s="44">
        <f>IF(OR($A78="",$L78=""),"",IFERROR(MAX(0,$L78-IF($Q78="",0,$Q78)),""))</f>
        <v/>
      </c>
      <c r="S78" s="22">
        <f>IF(OR($A78="",$E78="",$R78="",$R78&lt;=Assumptions!$B$5),"",IFERROR($E78-Assumptions!$B$3,""))</f>
        <v/>
      </c>
      <c r="T78" s="10">
        <f>IF($A78="","",IF(OR($B78="",$C78="",$D78="",$E78="",$G78="",$H78="",$I78="",$J78="",$K78="",$L78="",$M78="",$N78="",$O78=""),"Missing fields - review",IF($L78&lt;=0,"Amount check - review",IF(COUNTIFS($B$6:$B$105,$B78,$C$6:$C$105,$C78)&gt;1,"Possible duplicate - review",IF($Q78&gt;$L78+Assumptions!$B$5,"Payment exceeds invoice - review",IF(AND($Q78&gt;Assumptions!$B$5,$P78=""),"Payment date missing - review",IF(AND($O78="Paid",$R78&gt;Assumptions!$B$5),"Paid status mismatch - review",IF(AND($O78&lt;&gt;"Paid",$R78&lt;=Assumptions!$B$5),"Payment status check - review",IF(AND($O78="Unpaid",$Q78&gt;Assumptions!$B$5),"Payment status mismatch - review",IF(AND($N78&lt;&gt;"Approved",$Q78&gt;Assumptions!$B$5),"Approval check - review",IF(AND($R78&gt;Assumptions!$B$5,$E78&lt;Assumptions!$B$3),"Overdue - review",IF(AND($R78&gt;Assumptions!$B$5,$E78&gt;=Assumptions!$B$3,$E78&lt;=Assumptions!$B$3+Assumptions!$B$4),"Due soon - review",IF($N78="Pending review","Approval pending - review",IF($N78="Declined","Approval declined - review",""))))))))))))))</f>
        <v/>
      </c>
    </row>
    <row r="79" ht="30" customHeight="1">
      <c r="A79" s="16" t="n"/>
      <c r="B79" s="16" t="n"/>
      <c r="C79" s="16" t="n"/>
      <c r="D79" s="41" t="n"/>
      <c r="E79" s="41" t="n"/>
      <c r="F79" s="45">
        <f>IF(OR($B79="",$D79=""),"",IFERROR($D79+VLOOKUP($B79,Assumptions!$D$3:$E$8,2,FALSE),""))</f>
        <v/>
      </c>
      <c r="G79" s="16" t="n"/>
      <c r="H79" s="16" t="n"/>
      <c r="I79" s="16" t="n"/>
      <c r="J79" s="19" t="n"/>
      <c r="K79" s="16" t="n"/>
      <c r="L79" s="43" t="n"/>
      <c r="M79" s="16" t="n"/>
      <c r="N79" s="16" t="n"/>
      <c r="O79" s="16" t="n"/>
      <c r="P79" s="41" t="n"/>
      <c r="Q79" s="43" t="n"/>
      <c r="R79" s="46">
        <f>IF(OR($A79="",$L79=""),"",IFERROR(MAX(0,$L79-IF($Q79="",0,$Q79)),""))</f>
        <v/>
      </c>
      <c r="S79" s="25">
        <f>IF(OR($A79="",$E79="",$R79="",$R79&lt;=Assumptions!$B$5),"",IFERROR($E79-Assumptions!$B$3,""))</f>
        <v/>
      </c>
      <c r="T79" s="8">
        <f>IF($A79="","",IF(OR($B79="",$C79="",$D79="",$E79="",$G79="",$H79="",$I79="",$J79="",$K79="",$L79="",$M79="",$N79="",$O79=""),"Missing fields - review",IF($L79&lt;=0,"Amount check - review",IF(COUNTIFS($B$6:$B$105,$B79,$C$6:$C$105,$C79)&gt;1,"Possible duplicate - review",IF($Q79&gt;$L79+Assumptions!$B$5,"Payment exceeds invoice - review",IF(AND($Q79&gt;Assumptions!$B$5,$P79=""),"Payment date missing - review",IF(AND($O79="Paid",$R79&gt;Assumptions!$B$5),"Paid status mismatch - review",IF(AND($O79&lt;&gt;"Paid",$R79&lt;=Assumptions!$B$5),"Payment status check - review",IF(AND($O79="Unpaid",$Q79&gt;Assumptions!$B$5),"Payment status mismatch - review",IF(AND($N79&lt;&gt;"Approved",$Q79&gt;Assumptions!$B$5),"Approval check - review",IF(AND($R79&gt;Assumptions!$B$5,$E79&lt;Assumptions!$B$3),"Overdue - review",IF(AND($R79&gt;Assumptions!$B$5,$E79&gt;=Assumptions!$B$3,$E79&lt;=Assumptions!$B$3+Assumptions!$B$4),"Due soon - review",IF($N79="Pending review","Approval pending - review",IF($N79="Declined","Approval declined - review",""))))))))))))))</f>
        <v/>
      </c>
    </row>
    <row r="80" ht="30" customHeight="1">
      <c r="A80" s="16" t="n"/>
      <c r="B80" s="16" t="n"/>
      <c r="C80" s="16" t="n"/>
      <c r="D80" s="41" t="n"/>
      <c r="E80" s="41" t="n"/>
      <c r="F80" s="42">
        <f>IF(OR($B80="",$D80=""),"",IFERROR($D80+VLOOKUP($B80,Assumptions!$D$3:$E$8,2,FALSE),""))</f>
        <v/>
      </c>
      <c r="G80" s="16" t="n"/>
      <c r="H80" s="16" t="n"/>
      <c r="I80" s="16" t="n"/>
      <c r="J80" s="19" t="n"/>
      <c r="K80" s="16" t="n"/>
      <c r="L80" s="43" t="n"/>
      <c r="M80" s="16" t="n"/>
      <c r="N80" s="16" t="n"/>
      <c r="O80" s="16" t="n"/>
      <c r="P80" s="41" t="n"/>
      <c r="Q80" s="43" t="n"/>
      <c r="R80" s="44">
        <f>IF(OR($A80="",$L80=""),"",IFERROR(MAX(0,$L80-IF($Q80="",0,$Q80)),""))</f>
        <v/>
      </c>
      <c r="S80" s="22">
        <f>IF(OR($A80="",$E80="",$R80="",$R80&lt;=Assumptions!$B$5),"",IFERROR($E80-Assumptions!$B$3,""))</f>
        <v/>
      </c>
      <c r="T80" s="10">
        <f>IF($A80="","",IF(OR($B80="",$C80="",$D80="",$E80="",$G80="",$H80="",$I80="",$J80="",$K80="",$L80="",$M80="",$N80="",$O80=""),"Missing fields - review",IF($L80&lt;=0,"Amount check - review",IF(COUNTIFS($B$6:$B$105,$B80,$C$6:$C$105,$C80)&gt;1,"Possible duplicate - review",IF($Q80&gt;$L80+Assumptions!$B$5,"Payment exceeds invoice - review",IF(AND($Q80&gt;Assumptions!$B$5,$P80=""),"Payment date missing - review",IF(AND($O80="Paid",$R80&gt;Assumptions!$B$5),"Paid status mismatch - review",IF(AND($O80&lt;&gt;"Paid",$R80&lt;=Assumptions!$B$5),"Payment status check - review",IF(AND($O80="Unpaid",$Q80&gt;Assumptions!$B$5),"Payment status mismatch - review",IF(AND($N80&lt;&gt;"Approved",$Q80&gt;Assumptions!$B$5),"Approval check - review",IF(AND($R80&gt;Assumptions!$B$5,$E80&lt;Assumptions!$B$3),"Overdue - review",IF(AND($R80&gt;Assumptions!$B$5,$E80&gt;=Assumptions!$B$3,$E80&lt;=Assumptions!$B$3+Assumptions!$B$4),"Due soon - review",IF($N80="Pending review","Approval pending - review",IF($N80="Declined","Approval declined - review",""))))))))))))))</f>
        <v/>
      </c>
    </row>
    <row r="81" ht="30" customHeight="1">
      <c r="A81" s="16" t="n"/>
      <c r="B81" s="16" t="n"/>
      <c r="C81" s="16" t="n"/>
      <c r="D81" s="41" t="n"/>
      <c r="E81" s="41" t="n"/>
      <c r="F81" s="45">
        <f>IF(OR($B81="",$D81=""),"",IFERROR($D81+VLOOKUP($B81,Assumptions!$D$3:$E$8,2,FALSE),""))</f>
        <v/>
      </c>
      <c r="G81" s="16" t="n"/>
      <c r="H81" s="16" t="n"/>
      <c r="I81" s="16" t="n"/>
      <c r="J81" s="19" t="n"/>
      <c r="K81" s="16" t="n"/>
      <c r="L81" s="43" t="n"/>
      <c r="M81" s="16" t="n"/>
      <c r="N81" s="16" t="n"/>
      <c r="O81" s="16" t="n"/>
      <c r="P81" s="41" t="n"/>
      <c r="Q81" s="43" t="n"/>
      <c r="R81" s="46">
        <f>IF(OR($A81="",$L81=""),"",IFERROR(MAX(0,$L81-IF($Q81="",0,$Q81)),""))</f>
        <v/>
      </c>
      <c r="S81" s="25">
        <f>IF(OR($A81="",$E81="",$R81="",$R81&lt;=Assumptions!$B$5),"",IFERROR($E81-Assumptions!$B$3,""))</f>
        <v/>
      </c>
      <c r="T81" s="8">
        <f>IF($A81="","",IF(OR($B81="",$C81="",$D81="",$E81="",$G81="",$H81="",$I81="",$J81="",$K81="",$L81="",$M81="",$N81="",$O81=""),"Missing fields - review",IF($L81&lt;=0,"Amount check - review",IF(COUNTIFS($B$6:$B$105,$B81,$C$6:$C$105,$C81)&gt;1,"Possible duplicate - review",IF($Q81&gt;$L81+Assumptions!$B$5,"Payment exceeds invoice - review",IF(AND($Q81&gt;Assumptions!$B$5,$P81=""),"Payment date missing - review",IF(AND($O81="Paid",$R81&gt;Assumptions!$B$5),"Paid status mismatch - review",IF(AND($O81&lt;&gt;"Paid",$R81&lt;=Assumptions!$B$5),"Payment status check - review",IF(AND($O81="Unpaid",$Q81&gt;Assumptions!$B$5),"Payment status mismatch - review",IF(AND($N81&lt;&gt;"Approved",$Q81&gt;Assumptions!$B$5),"Approval check - review",IF(AND($R81&gt;Assumptions!$B$5,$E81&lt;Assumptions!$B$3),"Overdue - review",IF(AND($R81&gt;Assumptions!$B$5,$E81&gt;=Assumptions!$B$3,$E81&lt;=Assumptions!$B$3+Assumptions!$B$4),"Due soon - review",IF($N81="Pending review","Approval pending - review",IF($N81="Declined","Approval declined - review",""))))))))))))))</f>
        <v/>
      </c>
    </row>
    <row r="82" ht="30" customHeight="1">
      <c r="A82" s="16" t="n"/>
      <c r="B82" s="16" t="n"/>
      <c r="C82" s="16" t="n"/>
      <c r="D82" s="41" t="n"/>
      <c r="E82" s="41" t="n"/>
      <c r="F82" s="42">
        <f>IF(OR($B82="",$D82=""),"",IFERROR($D82+VLOOKUP($B82,Assumptions!$D$3:$E$8,2,FALSE),""))</f>
        <v/>
      </c>
      <c r="G82" s="16" t="n"/>
      <c r="H82" s="16" t="n"/>
      <c r="I82" s="16" t="n"/>
      <c r="J82" s="19" t="n"/>
      <c r="K82" s="16" t="n"/>
      <c r="L82" s="43" t="n"/>
      <c r="M82" s="16" t="n"/>
      <c r="N82" s="16" t="n"/>
      <c r="O82" s="16" t="n"/>
      <c r="P82" s="41" t="n"/>
      <c r="Q82" s="43" t="n"/>
      <c r="R82" s="44">
        <f>IF(OR($A82="",$L82=""),"",IFERROR(MAX(0,$L82-IF($Q82="",0,$Q82)),""))</f>
        <v/>
      </c>
      <c r="S82" s="22">
        <f>IF(OR($A82="",$E82="",$R82="",$R82&lt;=Assumptions!$B$5),"",IFERROR($E82-Assumptions!$B$3,""))</f>
        <v/>
      </c>
      <c r="T82" s="10">
        <f>IF($A82="","",IF(OR($B82="",$C82="",$D82="",$E82="",$G82="",$H82="",$I82="",$J82="",$K82="",$L82="",$M82="",$N82="",$O82=""),"Missing fields - review",IF($L82&lt;=0,"Amount check - review",IF(COUNTIFS($B$6:$B$105,$B82,$C$6:$C$105,$C82)&gt;1,"Possible duplicate - review",IF($Q82&gt;$L82+Assumptions!$B$5,"Payment exceeds invoice - review",IF(AND($Q82&gt;Assumptions!$B$5,$P82=""),"Payment date missing - review",IF(AND($O82="Paid",$R82&gt;Assumptions!$B$5),"Paid status mismatch - review",IF(AND($O82&lt;&gt;"Paid",$R82&lt;=Assumptions!$B$5),"Payment status check - review",IF(AND($O82="Unpaid",$Q82&gt;Assumptions!$B$5),"Payment status mismatch - review",IF(AND($N82&lt;&gt;"Approved",$Q82&gt;Assumptions!$B$5),"Approval check - review",IF(AND($R82&gt;Assumptions!$B$5,$E82&lt;Assumptions!$B$3),"Overdue - review",IF(AND($R82&gt;Assumptions!$B$5,$E82&gt;=Assumptions!$B$3,$E82&lt;=Assumptions!$B$3+Assumptions!$B$4),"Due soon - review",IF($N82="Pending review","Approval pending - review",IF($N82="Declined","Approval declined - review",""))))))))))))))</f>
        <v/>
      </c>
    </row>
    <row r="83" ht="30" customHeight="1">
      <c r="A83" s="16" t="n"/>
      <c r="B83" s="16" t="n"/>
      <c r="C83" s="16" t="n"/>
      <c r="D83" s="41" t="n"/>
      <c r="E83" s="41" t="n"/>
      <c r="F83" s="45">
        <f>IF(OR($B83="",$D83=""),"",IFERROR($D83+VLOOKUP($B83,Assumptions!$D$3:$E$8,2,FALSE),""))</f>
        <v/>
      </c>
      <c r="G83" s="16" t="n"/>
      <c r="H83" s="16" t="n"/>
      <c r="I83" s="16" t="n"/>
      <c r="J83" s="19" t="n"/>
      <c r="K83" s="16" t="n"/>
      <c r="L83" s="43" t="n"/>
      <c r="M83" s="16" t="n"/>
      <c r="N83" s="16" t="n"/>
      <c r="O83" s="16" t="n"/>
      <c r="P83" s="41" t="n"/>
      <c r="Q83" s="43" t="n"/>
      <c r="R83" s="46">
        <f>IF(OR($A83="",$L83=""),"",IFERROR(MAX(0,$L83-IF($Q83="",0,$Q83)),""))</f>
        <v/>
      </c>
      <c r="S83" s="25">
        <f>IF(OR($A83="",$E83="",$R83="",$R83&lt;=Assumptions!$B$5),"",IFERROR($E83-Assumptions!$B$3,""))</f>
        <v/>
      </c>
      <c r="T83" s="8">
        <f>IF($A83="","",IF(OR($B83="",$C83="",$D83="",$E83="",$G83="",$H83="",$I83="",$J83="",$K83="",$L83="",$M83="",$N83="",$O83=""),"Missing fields - review",IF($L83&lt;=0,"Amount check - review",IF(COUNTIFS($B$6:$B$105,$B83,$C$6:$C$105,$C83)&gt;1,"Possible duplicate - review",IF($Q83&gt;$L83+Assumptions!$B$5,"Payment exceeds invoice - review",IF(AND($Q83&gt;Assumptions!$B$5,$P83=""),"Payment date missing - review",IF(AND($O83="Paid",$R83&gt;Assumptions!$B$5),"Paid status mismatch - review",IF(AND($O83&lt;&gt;"Paid",$R83&lt;=Assumptions!$B$5),"Payment status check - review",IF(AND($O83="Unpaid",$Q83&gt;Assumptions!$B$5),"Payment status mismatch - review",IF(AND($N83&lt;&gt;"Approved",$Q83&gt;Assumptions!$B$5),"Approval check - review",IF(AND($R83&gt;Assumptions!$B$5,$E83&lt;Assumptions!$B$3),"Overdue - review",IF(AND($R83&gt;Assumptions!$B$5,$E83&gt;=Assumptions!$B$3,$E83&lt;=Assumptions!$B$3+Assumptions!$B$4),"Due soon - review",IF($N83="Pending review","Approval pending - review",IF($N83="Declined","Approval declined - review",""))))))))))))))</f>
        <v/>
      </c>
    </row>
    <row r="84" ht="30" customHeight="1">
      <c r="A84" s="16" t="n"/>
      <c r="B84" s="16" t="n"/>
      <c r="C84" s="16" t="n"/>
      <c r="D84" s="41" t="n"/>
      <c r="E84" s="41" t="n"/>
      <c r="F84" s="42">
        <f>IF(OR($B84="",$D84=""),"",IFERROR($D84+VLOOKUP($B84,Assumptions!$D$3:$E$8,2,FALSE),""))</f>
        <v/>
      </c>
      <c r="G84" s="16" t="n"/>
      <c r="H84" s="16" t="n"/>
      <c r="I84" s="16" t="n"/>
      <c r="J84" s="19" t="n"/>
      <c r="K84" s="16" t="n"/>
      <c r="L84" s="43" t="n"/>
      <c r="M84" s="16" t="n"/>
      <c r="N84" s="16" t="n"/>
      <c r="O84" s="16" t="n"/>
      <c r="P84" s="41" t="n"/>
      <c r="Q84" s="43" t="n"/>
      <c r="R84" s="44">
        <f>IF(OR($A84="",$L84=""),"",IFERROR(MAX(0,$L84-IF($Q84="",0,$Q84)),""))</f>
        <v/>
      </c>
      <c r="S84" s="22">
        <f>IF(OR($A84="",$E84="",$R84="",$R84&lt;=Assumptions!$B$5),"",IFERROR($E84-Assumptions!$B$3,""))</f>
        <v/>
      </c>
      <c r="T84" s="10">
        <f>IF($A84="","",IF(OR($B84="",$C84="",$D84="",$E84="",$G84="",$H84="",$I84="",$J84="",$K84="",$L84="",$M84="",$N84="",$O84=""),"Missing fields - review",IF($L84&lt;=0,"Amount check - review",IF(COUNTIFS($B$6:$B$105,$B84,$C$6:$C$105,$C84)&gt;1,"Possible duplicate - review",IF($Q84&gt;$L84+Assumptions!$B$5,"Payment exceeds invoice - review",IF(AND($Q84&gt;Assumptions!$B$5,$P84=""),"Payment date missing - review",IF(AND($O84="Paid",$R84&gt;Assumptions!$B$5),"Paid status mismatch - review",IF(AND($O84&lt;&gt;"Paid",$R84&lt;=Assumptions!$B$5),"Payment status check - review",IF(AND($O84="Unpaid",$Q84&gt;Assumptions!$B$5),"Payment status mismatch - review",IF(AND($N84&lt;&gt;"Approved",$Q84&gt;Assumptions!$B$5),"Approval check - review",IF(AND($R84&gt;Assumptions!$B$5,$E84&lt;Assumptions!$B$3),"Overdue - review",IF(AND($R84&gt;Assumptions!$B$5,$E84&gt;=Assumptions!$B$3,$E84&lt;=Assumptions!$B$3+Assumptions!$B$4),"Due soon - review",IF($N84="Pending review","Approval pending - review",IF($N84="Declined","Approval declined - review",""))))))))))))))</f>
        <v/>
      </c>
    </row>
    <row r="85" ht="30" customHeight="1">
      <c r="A85" s="16" t="n"/>
      <c r="B85" s="16" t="n"/>
      <c r="C85" s="16" t="n"/>
      <c r="D85" s="41" t="n"/>
      <c r="E85" s="41" t="n"/>
      <c r="F85" s="45">
        <f>IF(OR($B85="",$D85=""),"",IFERROR($D85+VLOOKUP($B85,Assumptions!$D$3:$E$8,2,FALSE),""))</f>
        <v/>
      </c>
      <c r="G85" s="16" t="n"/>
      <c r="H85" s="16" t="n"/>
      <c r="I85" s="16" t="n"/>
      <c r="J85" s="19" t="n"/>
      <c r="K85" s="16" t="n"/>
      <c r="L85" s="43" t="n"/>
      <c r="M85" s="16" t="n"/>
      <c r="N85" s="16" t="n"/>
      <c r="O85" s="16" t="n"/>
      <c r="P85" s="41" t="n"/>
      <c r="Q85" s="43" t="n"/>
      <c r="R85" s="46">
        <f>IF(OR($A85="",$L85=""),"",IFERROR(MAX(0,$L85-IF($Q85="",0,$Q85)),""))</f>
        <v/>
      </c>
      <c r="S85" s="25">
        <f>IF(OR($A85="",$E85="",$R85="",$R85&lt;=Assumptions!$B$5),"",IFERROR($E85-Assumptions!$B$3,""))</f>
        <v/>
      </c>
      <c r="T85" s="8">
        <f>IF($A85="","",IF(OR($B85="",$C85="",$D85="",$E85="",$G85="",$H85="",$I85="",$J85="",$K85="",$L85="",$M85="",$N85="",$O85=""),"Missing fields - review",IF($L85&lt;=0,"Amount check - review",IF(COUNTIFS($B$6:$B$105,$B85,$C$6:$C$105,$C85)&gt;1,"Possible duplicate - review",IF($Q85&gt;$L85+Assumptions!$B$5,"Payment exceeds invoice - review",IF(AND($Q85&gt;Assumptions!$B$5,$P85=""),"Payment date missing - review",IF(AND($O85="Paid",$R85&gt;Assumptions!$B$5),"Paid status mismatch - review",IF(AND($O85&lt;&gt;"Paid",$R85&lt;=Assumptions!$B$5),"Payment status check - review",IF(AND($O85="Unpaid",$Q85&gt;Assumptions!$B$5),"Payment status mismatch - review",IF(AND($N85&lt;&gt;"Approved",$Q85&gt;Assumptions!$B$5),"Approval check - review",IF(AND($R85&gt;Assumptions!$B$5,$E85&lt;Assumptions!$B$3),"Overdue - review",IF(AND($R85&gt;Assumptions!$B$5,$E85&gt;=Assumptions!$B$3,$E85&lt;=Assumptions!$B$3+Assumptions!$B$4),"Due soon - review",IF($N85="Pending review","Approval pending - review",IF($N85="Declined","Approval declined - review",""))))))))))))))</f>
        <v/>
      </c>
    </row>
    <row r="86" ht="30" customHeight="1">
      <c r="A86" s="16" t="n"/>
      <c r="B86" s="16" t="n"/>
      <c r="C86" s="16" t="n"/>
      <c r="D86" s="41" t="n"/>
      <c r="E86" s="41" t="n"/>
      <c r="F86" s="42">
        <f>IF(OR($B86="",$D86=""),"",IFERROR($D86+VLOOKUP($B86,Assumptions!$D$3:$E$8,2,FALSE),""))</f>
        <v/>
      </c>
      <c r="G86" s="16" t="n"/>
      <c r="H86" s="16" t="n"/>
      <c r="I86" s="16" t="n"/>
      <c r="J86" s="19" t="n"/>
      <c r="K86" s="16" t="n"/>
      <c r="L86" s="43" t="n"/>
      <c r="M86" s="16" t="n"/>
      <c r="N86" s="16" t="n"/>
      <c r="O86" s="16" t="n"/>
      <c r="P86" s="41" t="n"/>
      <c r="Q86" s="43" t="n"/>
      <c r="R86" s="44">
        <f>IF(OR($A86="",$L86=""),"",IFERROR(MAX(0,$L86-IF($Q86="",0,$Q86)),""))</f>
        <v/>
      </c>
      <c r="S86" s="22">
        <f>IF(OR($A86="",$E86="",$R86="",$R86&lt;=Assumptions!$B$5),"",IFERROR($E86-Assumptions!$B$3,""))</f>
        <v/>
      </c>
      <c r="T86" s="10">
        <f>IF($A86="","",IF(OR($B86="",$C86="",$D86="",$E86="",$G86="",$H86="",$I86="",$J86="",$K86="",$L86="",$M86="",$N86="",$O86=""),"Missing fields - review",IF($L86&lt;=0,"Amount check - review",IF(COUNTIFS($B$6:$B$105,$B86,$C$6:$C$105,$C86)&gt;1,"Possible duplicate - review",IF($Q86&gt;$L86+Assumptions!$B$5,"Payment exceeds invoice - review",IF(AND($Q86&gt;Assumptions!$B$5,$P86=""),"Payment date missing - review",IF(AND($O86="Paid",$R86&gt;Assumptions!$B$5),"Paid status mismatch - review",IF(AND($O86&lt;&gt;"Paid",$R86&lt;=Assumptions!$B$5),"Payment status check - review",IF(AND($O86="Unpaid",$Q86&gt;Assumptions!$B$5),"Payment status mismatch - review",IF(AND($N86&lt;&gt;"Approved",$Q86&gt;Assumptions!$B$5),"Approval check - review",IF(AND($R86&gt;Assumptions!$B$5,$E86&lt;Assumptions!$B$3),"Overdue - review",IF(AND($R86&gt;Assumptions!$B$5,$E86&gt;=Assumptions!$B$3,$E86&lt;=Assumptions!$B$3+Assumptions!$B$4),"Due soon - review",IF($N86="Pending review","Approval pending - review",IF($N86="Declined","Approval declined - review",""))))))))))))))</f>
        <v/>
      </c>
    </row>
    <row r="87" ht="30" customHeight="1">
      <c r="A87" s="16" t="n"/>
      <c r="B87" s="16" t="n"/>
      <c r="C87" s="16" t="n"/>
      <c r="D87" s="41" t="n"/>
      <c r="E87" s="41" t="n"/>
      <c r="F87" s="45">
        <f>IF(OR($B87="",$D87=""),"",IFERROR($D87+VLOOKUP($B87,Assumptions!$D$3:$E$8,2,FALSE),""))</f>
        <v/>
      </c>
      <c r="G87" s="16" t="n"/>
      <c r="H87" s="16" t="n"/>
      <c r="I87" s="16" t="n"/>
      <c r="J87" s="19" t="n"/>
      <c r="K87" s="16" t="n"/>
      <c r="L87" s="43" t="n"/>
      <c r="M87" s="16" t="n"/>
      <c r="N87" s="16" t="n"/>
      <c r="O87" s="16" t="n"/>
      <c r="P87" s="41" t="n"/>
      <c r="Q87" s="43" t="n"/>
      <c r="R87" s="46">
        <f>IF(OR($A87="",$L87=""),"",IFERROR(MAX(0,$L87-IF($Q87="",0,$Q87)),""))</f>
        <v/>
      </c>
      <c r="S87" s="25">
        <f>IF(OR($A87="",$E87="",$R87="",$R87&lt;=Assumptions!$B$5),"",IFERROR($E87-Assumptions!$B$3,""))</f>
        <v/>
      </c>
      <c r="T87" s="8">
        <f>IF($A87="","",IF(OR($B87="",$C87="",$D87="",$E87="",$G87="",$H87="",$I87="",$J87="",$K87="",$L87="",$M87="",$N87="",$O87=""),"Missing fields - review",IF($L87&lt;=0,"Amount check - review",IF(COUNTIFS($B$6:$B$105,$B87,$C$6:$C$105,$C87)&gt;1,"Possible duplicate - review",IF($Q87&gt;$L87+Assumptions!$B$5,"Payment exceeds invoice - review",IF(AND($Q87&gt;Assumptions!$B$5,$P87=""),"Payment date missing - review",IF(AND($O87="Paid",$R87&gt;Assumptions!$B$5),"Paid status mismatch - review",IF(AND($O87&lt;&gt;"Paid",$R87&lt;=Assumptions!$B$5),"Payment status check - review",IF(AND($O87="Unpaid",$Q87&gt;Assumptions!$B$5),"Payment status mismatch - review",IF(AND($N87&lt;&gt;"Approved",$Q87&gt;Assumptions!$B$5),"Approval check - review",IF(AND($R87&gt;Assumptions!$B$5,$E87&lt;Assumptions!$B$3),"Overdue - review",IF(AND($R87&gt;Assumptions!$B$5,$E87&gt;=Assumptions!$B$3,$E87&lt;=Assumptions!$B$3+Assumptions!$B$4),"Due soon - review",IF($N87="Pending review","Approval pending - review",IF($N87="Declined","Approval declined - review",""))))))))))))))</f>
        <v/>
      </c>
    </row>
    <row r="88" ht="30" customHeight="1">
      <c r="A88" s="16" t="n"/>
      <c r="B88" s="16" t="n"/>
      <c r="C88" s="16" t="n"/>
      <c r="D88" s="41" t="n"/>
      <c r="E88" s="41" t="n"/>
      <c r="F88" s="42">
        <f>IF(OR($B88="",$D88=""),"",IFERROR($D88+VLOOKUP($B88,Assumptions!$D$3:$E$8,2,FALSE),""))</f>
        <v/>
      </c>
      <c r="G88" s="16" t="n"/>
      <c r="H88" s="16" t="n"/>
      <c r="I88" s="16" t="n"/>
      <c r="J88" s="19" t="n"/>
      <c r="K88" s="16" t="n"/>
      <c r="L88" s="43" t="n"/>
      <c r="M88" s="16" t="n"/>
      <c r="N88" s="16" t="n"/>
      <c r="O88" s="16" t="n"/>
      <c r="P88" s="41" t="n"/>
      <c r="Q88" s="43" t="n"/>
      <c r="R88" s="44">
        <f>IF(OR($A88="",$L88=""),"",IFERROR(MAX(0,$L88-IF($Q88="",0,$Q88)),""))</f>
        <v/>
      </c>
      <c r="S88" s="22">
        <f>IF(OR($A88="",$E88="",$R88="",$R88&lt;=Assumptions!$B$5),"",IFERROR($E88-Assumptions!$B$3,""))</f>
        <v/>
      </c>
      <c r="T88" s="10">
        <f>IF($A88="","",IF(OR($B88="",$C88="",$D88="",$E88="",$G88="",$H88="",$I88="",$J88="",$K88="",$L88="",$M88="",$N88="",$O88=""),"Missing fields - review",IF($L88&lt;=0,"Amount check - review",IF(COUNTIFS($B$6:$B$105,$B88,$C$6:$C$105,$C88)&gt;1,"Possible duplicate - review",IF($Q88&gt;$L88+Assumptions!$B$5,"Payment exceeds invoice - review",IF(AND($Q88&gt;Assumptions!$B$5,$P88=""),"Payment date missing - review",IF(AND($O88="Paid",$R88&gt;Assumptions!$B$5),"Paid status mismatch - review",IF(AND($O88&lt;&gt;"Paid",$R88&lt;=Assumptions!$B$5),"Payment status check - review",IF(AND($O88="Unpaid",$Q88&gt;Assumptions!$B$5),"Payment status mismatch - review",IF(AND($N88&lt;&gt;"Approved",$Q88&gt;Assumptions!$B$5),"Approval check - review",IF(AND($R88&gt;Assumptions!$B$5,$E88&lt;Assumptions!$B$3),"Overdue - review",IF(AND($R88&gt;Assumptions!$B$5,$E88&gt;=Assumptions!$B$3,$E88&lt;=Assumptions!$B$3+Assumptions!$B$4),"Due soon - review",IF($N88="Pending review","Approval pending - review",IF($N88="Declined","Approval declined - review",""))))))))))))))</f>
        <v/>
      </c>
    </row>
    <row r="89" ht="30" customHeight="1">
      <c r="A89" s="16" t="n"/>
      <c r="B89" s="16" t="n"/>
      <c r="C89" s="16" t="n"/>
      <c r="D89" s="41" t="n"/>
      <c r="E89" s="41" t="n"/>
      <c r="F89" s="45">
        <f>IF(OR($B89="",$D89=""),"",IFERROR($D89+VLOOKUP($B89,Assumptions!$D$3:$E$8,2,FALSE),""))</f>
        <v/>
      </c>
      <c r="G89" s="16" t="n"/>
      <c r="H89" s="16" t="n"/>
      <c r="I89" s="16" t="n"/>
      <c r="J89" s="19" t="n"/>
      <c r="K89" s="16" t="n"/>
      <c r="L89" s="43" t="n"/>
      <c r="M89" s="16" t="n"/>
      <c r="N89" s="16" t="n"/>
      <c r="O89" s="16" t="n"/>
      <c r="P89" s="41" t="n"/>
      <c r="Q89" s="43" t="n"/>
      <c r="R89" s="46">
        <f>IF(OR($A89="",$L89=""),"",IFERROR(MAX(0,$L89-IF($Q89="",0,$Q89)),""))</f>
        <v/>
      </c>
      <c r="S89" s="25">
        <f>IF(OR($A89="",$E89="",$R89="",$R89&lt;=Assumptions!$B$5),"",IFERROR($E89-Assumptions!$B$3,""))</f>
        <v/>
      </c>
      <c r="T89" s="8">
        <f>IF($A89="","",IF(OR($B89="",$C89="",$D89="",$E89="",$G89="",$H89="",$I89="",$J89="",$K89="",$L89="",$M89="",$N89="",$O89=""),"Missing fields - review",IF($L89&lt;=0,"Amount check - review",IF(COUNTIFS($B$6:$B$105,$B89,$C$6:$C$105,$C89)&gt;1,"Possible duplicate - review",IF($Q89&gt;$L89+Assumptions!$B$5,"Payment exceeds invoice - review",IF(AND($Q89&gt;Assumptions!$B$5,$P89=""),"Payment date missing - review",IF(AND($O89="Paid",$R89&gt;Assumptions!$B$5),"Paid status mismatch - review",IF(AND($O89&lt;&gt;"Paid",$R89&lt;=Assumptions!$B$5),"Payment status check - review",IF(AND($O89="Unpaid",$Q89&gt;Assumptions!$B$5),"Payment status mismatch - review",IF(AND($N89&lt;&gt;"Approved",$Q89&gt;Assumptions!$B$5),"Approval check - review",IF(AND($R89&gt;Assumptions!$B$5,$E89&lt;Assumptions!$B$3),"Overdue - review",IF(AND($R89&gt;Assumptions!$B$5,$E89&gt;=Assumptions!$B$3,$E89&lt;=Assumptions!$B$3+Assumptions!$B$4),"Due soon - review",IF($N89="Pending review","Approval pending - review",IF($N89="Declined","Approval declined - review",""))))))))))))))</f>
        <v/>
      </c>
    </row>
    <row r="90" ht="30" customHeight="1">
      <c r="A90" s="16" t="n"/>
      <c r="B90" s="16" t="n"/>
      <c r="C90" s="16" t="n"/>
      <c r="D90" s="41" t="n"/>
      <c r="E90" s="41" t="n"/>
      <c r="F90" s="42">
        <f>IF(OR($B90="",$D90=""),"",IFERROR($D90+VLOOKUP($B90,Assumptions!$D$3:$E$8,2,FALSE),""))</f>
        <v/>
      </c>
      <c r="G90" s="16" t="n"/>
      <c r="H90" s="16" t="n"/>
      <c r="I90" s="16" t="n"/>
      <c r="J90" s="19" t="n"/>
      <c r="K90" s="16" t="n"/>
      <c r="L90" s="43" t="n"/>
      <c r="M90" s="16" t="n"/>
      <c r="N90" s="16" t="n"/>
      <c r="O90" s="16" t="n"/>
      <c r="P90" s="41" t="n"/>
      <c r="Q90" s="43" t="n"/>
      <c r="R90" s="44">
        <f>IF(OR($A90="",$L90=""),"",IFERROR(MAX(0,$L90-IF($Q90="",0,$Q90)),""))</f>
        <v/>
      </c>
      <c r="S90" s="22">
        <f>IF(OR($A90="",$E90="",$R90="",$R90&lt;=Assumptions!$B$5),"",IFERROR($E90-Assumptions!$B$3,""))</f>
        <v/>
      </c>
      <c r="T90" s="10">
        <f>IF($A90="","",IF(OR($B90="",$C90="",$D90="",$E90="",$G90="",$H90="",$I90="",$J90="",$K90="",$L90="",$M90="",$N90="",$O90=""),"Missing fields - review",IF($L90&lt;=0,"Amount check - review",IF(COUNTIFS($B$6:$B$105,$B90,$C$6:$C$105,$C90)&gt;1,"Possible duplicate - review",IF($Q90&gt;$L90+Assumptions!$B$5,"Payment exceeds invoice - review",IF(AND($Q90&gt;Assumptions!$B$5,$P90=""),"Payment date missing - review",IF(AND($O90="Paid",$R90&gt;Assumptions!$B$5),"Paid status mismatch - review",IF(AND($O90&lt;&gt;"Paid",$R90&lt;=Assumptions!$B$5),"Payment status check - review",IF(AND($O90="Unpaid",$Q90&gt;Assumptions!$B$5),"Payment status mismatch - review",IF(AND($N90&lt;&gt;"Approved",$Q90&gt;Assumptions!$B$5),"Approval check - review",IF(AND($R90&gt;Assumptions!$B$5,$E90&lt;Assumptions!$B$3),"Overdue - review",IF(AND($R90&gt;Assumptions!$B$5,$E90&gt;=Assumptions!$B$3,$E90&lt;=Assumptions!$B$3+Assumptions!$B$4),"Due soon - review",IF($N90="Pending review","Approval pending - review",IF($N90="Declined","Approval declined - review",""))))))))))))))</f>
        <v/>
      </c>
    </row>
    <row r="91" ht="30" customHeight="1">
      <c r="A91" s="16" t="n"/>
      <c r="B91" s="16" t="n"/>
      <c r="C91" s="16" t="n"/>
      <c r="D91" s="41" t="n"/>
      <c r="E91" s="41" t="n"/>
      <c r="F91" s="45">
        <f>IF(OR($B91="",$D91=""),"",IFERROR($D91+VLOOKUP($B91,Assumptions!$D$3:$E$8,2,FALSE),""))</f>
        <v/>
      </c>
      <c r="G91" s="16" t="n"/>
      <c r="H91" s="16" t="n"/>
      <c r="I91" s="16" t="n"/>
      <c r="J91" s="19" t="n"/>
      <c r="K91" s="16" t="n"/>
      <c r="L91" s="43" t="n"/>
      <c r="M91" s="16" t="n"/>
      <c r="N91" s="16" t="n"/>
      <c r="O91" s="16" t="n"/>
      <c r="P91" s="41" t="n"/>
      <c r="Q91" s="43" t="n"/>
      <c r="R91" s="46">
        <f>IF(OR($A91="",$L91=""),"",IFERROR(MAX(0,$L91-IF($Q91="",0,$Q91)),""))</f>
        <v/>
      </c>
      <c r="S91" s="25">
        <f>IF(OR($A91="",$E91="",$R91="",$R91&lt;=Assumptions!$B$5),"",IFERROR($E91-Assumptions!$B$3,""))</f>
        <v/>
      </c>
      <c r="T91" s="8">
        <f>IF($A91="","",IF(OR($B91="",$C91="",$D91="",$E91="",$G91="",$H91="",$I91="",$J91="",$K91="",$L91="",$M91="",$N91="",$O91=""),"Missing fields - review",IF($L91&lt;=0,"Amount check - review",IF(COUNTIFS($B$6:$B$105,$B91,$C$6:$C$105,$C91)&gt;1,"Possible duplicate - review",IF($Q91&gt;$L91+Assumptions!$B$5,"Payment exceeds invoice - review",IF(AND($Q91&gt;Assumptions!$B$5,$P91=""),"Payment date missing - review",IF(AND($O91="Paid",$R91&gt;Assumptions!$B$5),"Paid status mismatch - review",IF(AND($O91&lt;&gt;"Paid",$R91&lt;=Assumptions!$B$5),"Payment status check - review",IF(AND($O91="Unpaid",$Q91&gt;Assumptions!$B$5),"Payment status mismatch - review",IF(AND($N91&lt;&gt;"Approved",$Q91&gt;Assumptions!$B$5),"Approval check - review",IF(AND($R91&gt;Assumptions!$B$5,$E91&lt;Assumptions!$B$3),"Overdue - review",IF(AND($R91&gt;Assumptions!$B$5,$E91&gt;=Assumptions!$B$3,$E91&lt;=Assumptions!$B$3+Assumptions!$B$4),"Due soon - review",IF($N91="Pending review","Approval pending - review",IF($N91="Declined","Approval declined - review",""))))))))))))))</f>
        <v/>
      </c>
    </row>
    <row r="92" ht="30" customHeight="1">
      <c r="A92" s="16" t="n"/>
      <c r="B92" s="16" t="n"/>
      <c r="C92" s="16" t="n"/>
      <c r="D92" s="41" t="n"/>
      <c r="E92" s="41" t="n"/>
      <c r="F92" s="42">
        <f>IF(OR($B92="",$D92=""),"",IFERROR($D92+VLOOKUP($B92,Assumptions!$D$3:$E$8,2,FALSE),""))</f>
        <v/>
      </c>
      <c r="G92" s="16" t="n"/>
      <c r="H92" s="16" t="n"/>
      <c r="I92" s="16" t="n"/>
      <c r="J92" s="19" t="n"/>
      <c r="K92" s="16" t="n"/>
      <c r="L92" s="43" t="n"/>
      <c r="M92" s="16" t="n"/>
      <c r="N92" s="16" t="n"/>
      <c r="O92" s="16" t="n"/>
      <c r="P92" s="41" t="n"/>
      <c r="Q92" s="43" t="n"/>
      <c r="R92" s="44">
        <f>IF(OR($A92="",$L92=""),"",IFERROR(MAX(0,$L92-IF($Q92="",0,$Q92)),""))</f>
        <v/>
      </c>
      <c r="S92" s="22">
        <f>IF(OR($A92="",$E92="",$R92="",$R92&lt;=Assumptions!$B$5),"",IFERROR($E92-Assumptions!$B$3,""))</f>
        <v/>
      </c>
      <c r="T92" s="10">
        <f>IF($A92="","",IF(OR($B92="",$C92="",$D92="",$E92="",$G92="",$H92="",$I92="",$J92="",$K92="",$L92="",$M92="",$N92="",$O92=""),"Missing fields - review",IF($L92&lt;=0,"Amount check - review",IF(COUNTIFS($B$6:$B$105,$B92,$C$6:$C$105,$C92)&gt;1,"Possible duplicate - review",IF($Q92&gt;$L92+Assumptions!$B$5,"Payment exceeds invoice - review",IF(AND($Q92&gt;Assumptions!$B$5,$P92=""),"Payment date missing - review",IF(AND($O92="Paid",$R92&gt;Assumptions!$B$5),"Paid status mismatch - review",IF(AND($O92&lt;&gt;"Paid",$R92&lt;=Assumptions!$B$5),"Payment status check - review",IF(AND($O92="Unpaid",$Q92&gt;Assumptions!$B$5),"Payment status mismatch - review",IF(AND($N92&lt;&gt;"Approved",$Q92&gt;Assumptions!$B$5),"Approval check - review",IF(AND($R92&gt;Assumptions!$B$5,$E92&lt;Assumptions!$B$3),"Overdue - review",IF(AND($R92&gt;Assumptions!$B$5,$E92&gt;=Assumptions!$B$3,$E92&lt;=Assumptions!$B$3+Assumptions!$B$4),"Due soon - review",IF($N92="Pending review","Approval pending - review",IF($N92="Declined","Approval declined - review",""))))))))))))))</f>
        <v/>
      </c>
    </row>
    <row r="93" ht="30" customHeight="1">
      <c r="A93" s="16" t="n"/>
      <c r="B93" s="16" t="n"/>
      <c r="C93" s="16" t="n"/>
      <c r="D93" s="41" t="n"/>
      <c r="E93" s="41" t="n"/>
      <c r="F93" s="45">
        <f>IF(OR($B93="",$D93=""),"",IFERROR($D93+VLOOKUP($B93,Assumptions!$D$3:$E$8,2,FALSE),""))</f>
        <v/>
      </c>
      <c r="G93" s="16" t="n"/>
      <c r="H93" s="16" t="n"/>
      <c r="I93" s="16" t="n"/>
      <c r="J93" s="19" t="n"/>
      <c r="K93" s="16" t="n"/>
      <c r="L93" s="43" t="n"/>
      <c r="M93" s="16" t="n"/>
      <c r="N93" s="16" t="n"/>
      <c r="O93" s="16" t="n"/>
      <c r="P93" s="41" t="n"/>
      <c r="Q93" s="43" t="n"/>
      <c r="R93" s="46">
        <f>IF(OR($A93="",$L93=""),"",IFERROR(MAX(0,$L93-IF($Q93="",0,$Q93)),""))</f>
        <v/>
      </c>
      <c r="S93" s="25">
        <f>IF(OR($A93="",$E93="",$R93="",$R93&lt;=Assumptions!$B$5),"",IFERROR($E93-Assumptions!$B$3,""))</f>
        <v/>
      </c>
      <c r="T93" s="8">
        <f>IF($A93="","",IF(OR($B93="",$C93="",$D93="",$E93="",$G93="",$H93="",$I93="",$J93="",$K93="",$L93="",$M93="",$N93="",$O93=""),"Missing fields - review",IF($L93&lt;=0,"Amount check - review",IF(COUNTIFS($B$6:$B$105,$B93,$C$6:$C$105,$C93)&gt;1,"Possible duplicate - review",IF($Q93&gt;$L93+Assumptions!$B$5,"Payment exceeds invoice - review",IF(AND($Q93&gt;Assumptions!$B$5,$P93=""),"Payment date missing - review",IF(AND($O93="Paid",$R93&gt;Assumptions!$B$5),"Paid status mismatch - review",IF(AND($O93&lt;&gt;"Paid",$R93&lt;=Assumptions!$B$5),"Payment status check - review",IF(AND($O93="Unpaid",$Q93&gt;Assumptions!$B$5),"Payment status mismatch - review",IF(AND($N93&lt;&gt;"Approved",$Q93&gt;Assumptions!$B$5),"Approval check - review",IF(AND($R93&gt;Assumptions!$B$5,$E93&lt;Assumptions!$B$3),"Overdue - review",IF(AND($R93&gt;Assumptions!$B$5,$E93&gt;=Assumptions!$B$3,$E93&lt;=Assumptions!$B$3+Assumptions!$B$4),"Due soon - review",IF($N93="Pending review","Approval pending - review",IF($N93="Declined","Approval declined - review",""))))))))))))))</f>
        <v/>
      </c>
    </row>
    <row r="94" ht="30" customHeight="1">
      <c r="A94" s="16" t="n"/>
      <c r="B94" s="16" t="n"/>
      <c r="C94" s="16" t="n"/>
      <c r="D94" s="41" t="n"/>
      <c r="E94" s="41" t="n"/>
      <c r="F94" s="42">
        <f>IF(OR($B94="",$D94=""),"",IFERROR($D94+VLOOKUP($B94,Assumptions!$D$3:$E$8,2,FALSE),""))</f>
        <v/>
      </c>
      <c r="G94" s="16" t="n"/>
      <c r="H94" s="16" t="n"/>
      <c r="I94" s="16" t="n"/>
      <c r="J94" s="19" t="n"/>
      <c r="K94" s="16" t="n"/>
      <c r="L94" s="43" t="n"/>
      <c r="M94" s="16" t="n"/>
      <c r="N94" s="16" t="n"/>
      <c r="O94" s="16" t="n"/>
      <c r="P94" s="41" t="n"/>
      <c r="Q94" s="43" t="n"/>
      <c r="R94" s="44">
        <f>IF(OR($A94="",$L94=""),"",IFERROR(MAX(0,$L94-IF($Q94="",0,$Q94)),""))</f>
        <v/>
      </c>
      <c r="S94" s="22">
        <f>IF(OR($A94="",$E94="",$R94="",$R94&lt;=Assumptions!$B$5),"",IFERROR($E94-Assumptions!$B$3,""))</f>
        <v/>
      </c>
      <c r="T94" s="10">
        <f>IF($A94="","",IF(OR($B94="",$C94="",$D94="",$E94="",$G94="",$H94="",$I94="",$J94="",$K94="",$L94="",$M94="",$N94="",$O94=""),"Missing fields - review",IF($L94&lt;=0,"Amount check - review",IF(COUNTIFS($B$6:$B$105,$B94,$C$6:$C$105,$C94)&gt;1,"Possible duplicate - review",IF($Q94&gt;$L94+Assumptions!$B$5,"Payment exceeds invoice - review",IF(AND($Q94&gt;Assumptions!$B$5,$P94=""),"Payment date missing - review",IF(AND($O94="Paid",$R94&gt;Assumptions!$B$5),"Paid status mismatch - review",IF(AND($O94&lt;&gt;"Paid",$R94&lt;=Assumptions!$B$5),"Payment status check - review",IF(AND($O94="Unpaid",$Q94&gt;Assumptions!$B$5),"Payment status mismatch - review",IF(AND($N94&lt;&gt;"Approved",$Q94&gt;Assumptions!$B$5),"Approval check - review",IF(AND($R94&gt;Assumptions!$B$5,$E94&lt;Assumptions!$B$3),"Overdue - review",IF(AND($R94&gt;Assumptions!$B$5,$E94&gt;=Assumptions!$B$3,$E94&lt;=Assumptions!$B$3+Assumptions!$B$4),"Due soon - review",IF($N94="Pending review","Approval pending - review",IF($N94="Declined","Approval declined - review",""))))))))))))))</f>
        <v/>
      </c>
    </row>
    <row r="95" ht="30" customHeight="1">
      <c r="A95" s="16" t="n"/>
      <c r="B95" s="16" t="n"/>
      <c r="C95" s="16" t="n"/>
      <c r="D95" s="41" t="n"/>
      <c r="E95" s="41" t="n"/>
      <c r="F95" s="45">
        <f>IF(OR($B95="",$D95=""),"",IFERROR($D95+VLOOKUP($B95,Assumptions!$D$3:$E$8,2,FALSE),""))</f>
        <v/>
      </c>
      <c r="G95" s="16" t="n"/>
      <c r="H95" s="16" t="n"/>
      <c r="I95" s="16" t="n"/>
      <c r="J95" s="19" t="n"/>
      <c r="K95" s="16" t="n"/>
      <c r="L95" s="43" t="n"/>
      <c r="M95" s="16" t="n"/>
      <c r="N95" s="16" t="n"/>
      <c r="O95" s="16" t="n"/>
      <c r="P95" s="41" t="n"/>
      <c r="Q95" s="43" t="n"/>
      <c r="R95" s="46">
        <f>IF(OR($A95="",$L95=""),"",IFERROR(MAX(0,$L95-IF($Q95="",0,$Q95)),""))</f>
        <v/>
      </c>
      <c r="S95" s="25">
        <f>IF(OR($A95="",$E95="",$R95="",$R95&lt;=Assumptions!$B$5),"",IFERROR($E95-Assumptions!$B$3,""))</f>
        <v/>
      </c>
      <c r="T95" s="8">
        <f>IF($A95="","",IF(OR($B95="",$C95="",$D95="",$E95="",$G95="",$H95="",$I95="",$J95="",$K95="",$L95="",$M95="",$N95="",$O95=""),"Missing fields - review",IF($L95&lt;=0,"Amount check - review",IF(COUNTIFS($B$6:$B$105,$B95,$C$6:$C$105,$C95)&gt;1,"Possible duplicate - review",IF($Q95&gt;$L95+Assumptions!$B$5,"Payment exceeds invoice - review",IF(AND($Q95&gt;Assumptions!$B$5,$P95=""),"Payment date missing - review",IF(AND($O95="Paid",$R95&gt;Assumptions!$B$5),"Paid status mismatch - review",IF(AND($O95&lt;&gt;"Paid",$R95&lt;=Assumptions!$B$5),"Payment status check - review",IF(AND($O95="Unpaid",$Q95&gt;Assumptions!$B$5),"Payment status mismatch - review",IF(AND($N95&lt;&gt;"Approved",$Q95&gt;Assumptions!$B$5),"Approval check - review",IF(AND($R95&gt;Assumptions!$B$5,$E95&lt;Assumptions!$B$3),"Overdue - review",IF(AND($R95&gt;Assumptions!$B$5,$E95&gt;=Assumptions!$B$3,$E95&lt;=Assumptions!$B$3+Assumptions!$B$4),"Due soon - review",IF($N95="Pending review","Approval pending - review",IF($N95="Declined","Approval declined - review",""))))))))))))))</f>
        <v/>
      </c>
    </row>
    <row r="96" ht="30" customHeight="1">
      <c r="A96" s="16" t="n"/>
      <c r="B96" s="16" t="n"/>
      <c r="C96" s="16" t="n"/>
      <c r="D96" s="41" t="n"/>
      <c r="E96" s="41" t="n"/>
      <c r="F96" s="42">
        <f>IF(OR($B96="",$D96=""),"",IFERROR($D96+VLOOKUP($B96,Assumptions!$D$3:$E$8,2,FALSE),""))</f>
        <v/>
      </c>
      <c r="G96" s="16" t="n"/>
      <c r="H96" s="16" t="n"/>
      <c r="I96" s="16" t="n"/>
      <c r="J96" s="19" t="n"/>
      <c r="K96" s="16" t="n"/>
      <c r="L96" s="43" t="n"/>
      <c r="M96" s="16" t="n"/>
      <c r="N96" s="16" t="n"/>
      <c r="O96" s="16" t="n"/>
      <c r="P96" s="41" t="n"/>
      <c r="Q96" s="43" t="n"/>
      <c r="R96" s="44">
        <f>IF(OR($A96="",$L96=""),"",IFERROR(MAX(0,$L96-IF($Q96="",0,$Q96)),""))</f>
        <v/>
      </c>
      <c r="S96" s="22">
        <f>IF(OR($A96="",$E96="",$R96="",$R96&lt;=Assumptions!$B$5),"",IFERROR($E96-Assumptions!$B$3,""))</f>
        <v/>
      </c>
      <c r="T96" s="10">
        <f>IF($A96="","",IF(OR($B96="",$C96="",$D96="",$E96="",$G96="",$H96="",$I96="",$J96="",$K96="",$L96="",$M96="",$N96="",$O96=""),"Missing fields - review",IF($L96&lt;=0,"Amount check - review",IF(COUNTIFS($B$6:$B$105,$B96,$C$6:$C$105,$C96)&gt;1,"Possible duplicate - review",IF($Q96&gt;$L96+Assumptions!$B$5,"Payment exceeds invoice - review",IF(AND($Q96&gt;Assumptions!$B$5,$P96=""),"Payment date missing - review",IF(AND($O96="Paid",$R96&gt;Assumptions!$B$5),"Paid status mismatch - review",IF(AND($O96&lt;&gt;"Paid",$R96&lt;=Assumptions!$B$5),"Payment status check - review",IF(AND($O96="Unpaid",$Q96&gt;Assumptions!$B$5),"Payment status mismatch - review",IF(AND($N96&lt;&gt;"Approved",$Q96&gt;Assumptions!$B$5),"Approval check - review",IF(AND($R96&gt;Assumptions!$B$5,$E96&lt;Assumptions!$B$3),"Overdue - review",IF(AND($R96&gt;Assumptions!$B$5,$E96&gt;=Assumptions!$B$3,$E96&lt;=Assumptions!$B$3+Assumptions!$B$4),"Due soon - review",IF($N96="Pending review","Approval pending - review",IF($N96="Declined","Approval declined - review",""))))))))))))))</f>
        <v/>
      </c>
    </row>
    <row r="97" ht="30" customHeight="1">
      <c r="A97" s="16" t="n"/>
      <c r="B97" s="16" t="n"/>
      <c r="C97" s="16" t="n"/>
      <c r="D97" s="41" t="n"/>
      <c r="E97" s="41" t="n"/>
      <c r="F97" s="45">
        <f>IF(OR($B97="",$D97=""),"",IFERROR($D97+VLOOKUP($B97,Assumptions!$D$3:$E$8,2,FALSE),""))</f>
        <v/>
      </c>
      <c r="G97" s="16" t="n"/>
      <c r="H97" s="16" t="n"/>
      <c r="I97" s="16" t="n"/>
      <c r="J97" s="19" t="n"/>
      <c r="K97" s="16" t="n"/>
      <c r="L97" s="43" t="n"/>
      <c r="M97" s="16" t="n"/>
      <c r="N97" s="16" t="n"/>
      <c r="O97" s="16" t="n"/>
      <c r="P97" s="41" t="n"/>
      <c r="Q97" s="43" t="n"/>
      <c r="R97" s="46">
        <f>IF(OR($A97="",$L97=""),"",IFERROR(MAX(0,$L97-IF($Q97="",0,$Q97)),""))</f>
        <v/>
      </c>
      <c r="S97" s="25">
        <f>IF(OR($A97="",$E97="",$R97="",$R97&lt;=Assumptions!$B$5),"",IFERROR($E97-Assumptions!$B$3,""))</f>
        <v/>
      </c>
      <c r="T97" s="8">
        <f>IF($A97="","",IF(OR($B97="",$C97="",$D97="",$E97="",$G97="",$H97="",$I97="",$J97="",$K97="",$L97="",$M97="",$N97="",$O97=""),"Missing fields - review",IF($L97&lt;=0,"Amount check - review",IF(COUNTIFS($B$6:$B$105,$B97,$C$6:$C$105,$C97)&gt;1,"Possible duplicate - review",IF($Q97&gt;$L97+Assumptions!$B$5,"Payment exceeds invoice - review",IF(AND($Q97&gt;Assumptions!$B$5,$P97=""),"Payment date missing - review",IF(AND($O97="Paid",$R97&gt;Assumptions!$B$5),"Paid status mismatch - review",IF(AND($O97&lt;&gt;"Paid",$R97&lt;=Assumptions!$B$5),"Payment status check - review",IF(AND($O97="Unpaid",$Q97&gt;Assumptions!$B$5),"Payment status mismatch - review",IF(AND($N97&lt;&gt;"Approved",$Q97&gt;Assumptions!$B$5),"Approval check - review",IF(AND($R97&gt;Assumptions!$B$5,$E97&lt;Assumptions!$B$3),"Overdue - review",IF(AND($R97&gt;Assumptions!$B$5,$E97&gt;=Assumptions!$B$3,$E97&lt;=Assumptions!$B$3+Assumptions!$B$4),"Due soon - review",IF($N97="Pending review","Approval pending - review",IF($N97="Declined","Approval declined - review",""))))))))))))))</f>
        <v/>
      </c>
    </row>
    <row r="98" ht="30" customHeight="1">
      <c r="A98" s="16" t="n"/>
      <c r="B98" s="16" t="n"/>
      <c r="C98" s="16" t="n"/>
      <c r="D98" s="41" t="n"/>
      <c r="E98" s="41" t="n"/>
      <c r="F98" s="42">
        <f>IF(OR($B98="",$D98=""),"",IFERROR($D98+VLOOKUP($B98,Assumptions!$D$3:$E$8,2,FALSE),""))</f>
        <v/>
      </c>
      <c r="G98" s="16" t="n"/>
      <c r="H98" s="16" t="n"/>
      <c r="I98" s="16" t="n"/>
      <c r="J98" s="19" t="n"/>
      <c r="K98" s="16" t="n"/>
      <c r="L98" s="43" t="n"/>
      <c r="M98" s="16" t="n"/>
      <c r="N98" s="16" t="n"/>
      <c r="O98" s="16" t="n"/>
      <c r="P98" s="41" t="n"/>
      <c r="Q98" s="43" t="n"/>
      <c r="R98" s="44">
        <f>IF(OR($A98="",$L98=""),"",IFERROR(MAX(0,$L98-IF($Q98="",0,$Q98)),""))</f>
        <v/>
      </c>
      <c r="S98" s="22">
        <f>IF(OR($A98="",$E98="",$R98="",$R98&lt;=Assumptions!$B$5),"",IFERROR($E98-Assumptions!$B$3,""))</f>
        <v/>
      </c>
      <c r="T98" s="10">
        <f>IF($A98="","",IF(OR($B98="",$C98="",$D98="",$E98="",$G98="",$H98="",$I98="",$J98="",$K98="",$L98="",$M98="",$N98="",$O98=""),"Missing fields - review",IF($L98&lt;=0,"Amount check - review",IF(COUNTIFS($B$6:$B$105,$B98,$C$6:$C$105,$C98)&gt;1,"Possible duplicate - review",IF($Q98&gt;$L98+Assumptions!$B$5,"Payment exceeds invoice - review",IF(AND($Q98&gt;Assumptions!$B$5,$P98=""),"Payment date missing - review",IF(AND($O98="Paid",$R98&gt;Assumptions!$B$5),"Paid status mismatch - review",IF(AND($O98&lt;&gt;"Paid",$R98&lt;=Assumptions!$B$5),"Payment status check - review",IF(AND($O98="Unpaid",$Q98&gt;Assumptions!$B$5),"Payment status mismatch - review",IF(AND($N98&lt;&gt;"Approved",$Q98&gt;Assumptions!$B$5),"Approval check - review",IF(AND($R98&gt;Assumptions!$B$5,$E98&lt;Assumptions!$B$3),"Overdue - review",IF(AND($R98&gt;Assumptions!$B$5,$E98&gt;=Assumptions!$B$3,$E98&lt;=Assumptions!$B$3+Assumptions!$B$4),"Due soon - review",IF($N98="Pending review","Approval pending - review",IF($N98="Declined","Approval declined - review",""))))))))))))))</f>
        <v/>
      </c>
    </row>
    <row r="99" ht="30" customHeight="1">
      <c r="A99" s="16" t="n"/>
      <c r="B99" s="16" t="n"/>
      <c r="C99" s="16" t="n"/>
      <c r="D99" s="41" t="n"/>
      <c r="E99" s="41" t="n"/>
      <c r="F99" s="45">
        <f>IF(OR($B99="",$D99=""),"",IFERROR($D99+VLOOKUP($B99,Assumptions!$D$3:$E$8,2,FALSE),""))</f>
        <v/>
      </c>
      <c r="G99" s="16" t="n"/>
      <c r="H99" s="16" t="n"/>
      <c r="I99" s="16" t="n"/>
      <c r="J99" s="19" t="n"/>
      <c r="K99" s="16" t="n"/>
      <c r="L99" s="43" t="n"/>
      <c r="M99" s="16" t="n"/>
      <c r="N99" s="16" t="n"/>
      <c r="O99" s="16" t="n"/>
      <c r="P99" s="41" t="n"/>
      <c r="Q99" s="43" t="n"/>
      <c r="R99" s="46">
        <f>IF(OR($A99="",$L99=""),"",IFERROR(MAX(0,$L99-IF($Q99="",0,$Q99)),""))</f>
        <v/>
      </c>
      <c r="S99" s="25">
        <f>IF(OR($A99="",$E99="",$R99="",$R99&lt;=Assumptions!$B$5),"",IFERROR($E99-Assumptions!$B$3,""))</f>
        <v/>
      </c>
      <c r="T99" s="8">
        <f>IF($A99="","",IF(OR($B99="",$C99="",$D99="",$E99="",$G99="",$H99="",$I99="",$J99="",$K99="",$L99="",$M99="",$N99="",$O99=""),"Missing fields - review",IF($L99&lt;=0,"Amount check - review",IF(COUNTIFS($B$6:$B$105,$B99,$C$6:$C$105,$C99)&gt;1,"Possible duplicate - review",IF($Q99&gt;$L99+Assumptions!$B$5,"Payment exceeds invoice - review",IF(AND($Q99&gt;Assumptions!$B$5,$P99=""),"Payment date missing - review",IF(AND($O99="Paid",$R99&gt;Assumptions!$B$5),"Paid status mismatch - review",IF(AND($O99&lt;&gt;"Paid",$R99&lt;=Assumptions!$B$5),"Payment status check - review",IF(AND($O99="Unpaid",$Q99&gt;Assumptions!$B$5),"Payment status mismatch - review",IF(AND($N99&lt;&gt;"Approved",$Q99&gt;Assumptions!$B$5),"Approval check - review",IF(AND($R99&gt;Assumptions!$B$5,$E99&lt;Assumptions!$B$3),"Overdue - review",IF(AND($R99&gt;Assumptions!$B$5,$E99&gt;=Assumptions!$B$3,$E99&lt;=Assumptions!$B$3+Assumptions!$B$4),"Due soon - review",IF($N99="Pending review","Approval pending - review",IF($N99="Declined","Approval declined - review",""))))))))))))))</f>
        <v/>
      </c>
    </row>
    <row r="100" ht="30" customHeight="1">
      <c r="A100" s="16" t="n"/>
      <c r="B100" s="16" t="n"/>
      <c r="C100" s="16" t="n"/>
      <c r="D100" s="41" t="n"/>
      <c r="E100" s="41" t="n"/>
      <c r="F100" s="42">
        <f>IF(OR($B100="",$D100=""),"",IFERROR($D100+VLOOKUP($B100,Assumptions!$D$3:$E$8,2,FALSE),""))</f>
        <v/>
      </c>
      <c r="G100" s="16" t="n"/>
      <c r="H100" s="16" t="n"/>
      <c r="I100" s="16" t="n"/>
      <c r="J100" s="19" t="n"/>
      <c r="K100" s="16" t="n"/>
      <c r="L100" s="43" t="n"/>
      <c r="M100" s="16" t="n"/>
      <c r="N100" s="16" t="n"/>
      <c r="O100" s="16" t="n"/>
      <c r="P100" s="41" t="n"/>
      <c r="Q100" s="43" t="n"/>
      <c r="R100" s="44">
        <f>IF(OR($A100="",$L100=""),"",IFERROR(MAX(0,$L100-IF($Q100="",0,$Q100)),""))</f>
        <v/>
      </c>
      <c r="S100" s="22">
        <f>IF(OR($A100="",$E100="",$R100="",$R100&lt;=Assumptions!$B$5),"",IFERROR($E100-Assumptions!$B$3,""))</f>
        <v/>
      </c>
      <c r="T100" s="10">
        <f>IF($A100="","",IF(OR($B100="",$C100="",$D100="",$E100="",$G100="",$H100="",$I100="",$J100="",$K100="",$L100="",$M100="",$N100="",$O100=""),"Missing fields - review",IF($L100&lt;=0,"Amount check - review",IF(COUNTIFS($B$6:$B$105,$B100,$C$6:$C$105,$C100)&gt;1,"Possible duplicate - review",IF($Q100&gt;$L100+Assumptions!$B$5,"Payment exceeds invoice - review",IF(AND($Q100&gt;Assumptions!$B$5,$P100=""),"Payment date missing - review",IF(AND($O100="Paid",$R100&gt;Assumptions!$B$5),"Paid status mismatch - review",IF(AND($O100&lt;&gt;"Paid",$R100&lt;=Assumptions!$B$5),"Payment status check - review",IF(AND($O100="Unpaid",$Q100&gt;Assumptions!$B$5),"Payment status mismatch - review",IF(AND($N100&lt;&gt;"Approved",$Q100&gt;Assumptions!$B$5),"Approval check - review",IF(AND($R100&gt;Assumptions!$B$5,$E100&lt;Assumptions!$B$3),"Overdue - review",IF(AND($R100&gt;Assumptions!$B$5,$E100&gt;=Assumptions!$B$3,$E100&lt;=Assumptions!$B$3+Assumptions!$B$4),"Due soon - review",IF($N100="Pending review","Approval pending - review",IF($N100="Declined","Approval declined - review",""))))))))))))))</f>
        <v/>
      </c>
    </row>
    <row r="101" ht="30" customHeight="1">
      <c r="A101" s="16" t="n"/>
      <c r="B101" s="16" t="n"/>
      <c r="C101" s="16" t="n"/>
      <c r="D101" s="41" t="n"/>
      <c r="E101" s="41" t="n"/>
      <c r="F101" s="45">
        <f>IF(OR($B101="",$D101=""),"",IFERROR($D101+VLOOKUP($B101,Assumptions!$D$3:$E$8,2,FALSE),""))</f>
        <v/>
      </c>
      <c r="G101" s="16" t="n"/>
      <c r="H101" s="16" t="n"/>
      <c r="I101" s="16" t="n"/>
      <c r="J101" s="19" t="n"/>
      <c r="K101" s="16" t="n"/>
      <c r="L101" s="43" t="n"/>
      <c r="M101" s="16" t="n"/>
      <c r="N101" s="16" t="n"/>
      <c r="O101" s="16" t="n"/>
      <c r="P101" s="41" t="n"/>
      <c r="Q101" s="43" t="n"/>
      <c r="R101" s="46">
        <f>IF(OR($A101="",$L101=""),"",IFERROR(MAX(0,$L101-IF($Q101="",0,$Q101)),""))</f>
        <v/>
      </c>
      <c r="S101" s="25">
        <f>IF(OR($A101="",$E101="",$R101="",$R101&lt;=Assumptions!$B$5),"",IFERROR($E101-Assumptions!$B$3,""))</f>
        <v/>
      </c>
      <c r="T101" s="8">
        <f>IF($A101="","",IF(OR($B101="",$C101="",$D101="",$E101="",$G101="",$H101="",$I101="",$J101="",$K101="",$L101="",$M101="",$N101="",$O101=""),"Missing fields - review",IF($L101&lt;=0,"Amount check - review",IF(COUNTIFS($B$6:$B$105,$B101,$C$6:$C$105,$C101)&gt;1,"Possible duplicate - review",IF($Q101&gt;$L101+Assumptions!$B$5,"Payment exceeds invoice - review",IF(AND($Q101&gt;Assumptions!$B$5,$P101=""),"Payment date missing - review",IF(AND($O101="Paid",$R101&gt;Assumptions!$B$5),"Paid status mismatch - review",IF(AND($O101&lt;&gt;"Paid",$R101&lt;=Assumptions!$B$5),"Payment status check - review",IF(AND($O101="Unpaid",$Q101&gt;Assumptions!$B$5),"Payment status mismatch - review",IF(AND($N101&lt;&gt;"Approved",$Q101&gt;Assumptions!$B$5),"Approval check - review",IF(AND($R101&gt;Assumptions!$B$5,$E101&lt;Assumptions!$B$3),"Overdue - review",IF(AND($R101&gt;Assumptions!$B$5,$E101&gt;=Assumptions!$B$3,$E101&lt;=Assumptions!$B$3+Assumptions!$B$4),"Due soon - review",IF($N101="Pending review","Approval pending - review",IF($N101="Declined","Approval declined - review",""))))))))))))))</f>
        <v/>
      </c>
    </row>
    <row r="102" ht="30" customHeight="1">
      <c r="A102" s="16" t="n"/>
      <c r="B102" s="16" t="n"/>
      <c r="C102" s="16" t="n"/>
      <c r="D102" s="41" t="n"/>
      <c r="E102" s="41" t="n"/>
      <c r="F102" s="42">
        <f>IF(OR($B102="",$D102=""),"",IFERROR($D102+VLOOKUP($B102,Assumptions!$D$3:$E$8,2,FALSE),""))</f>
        <v/>
      </c>
      <c r="G102" s="16" t="n"/>
      <c r="H102" s="16" t="n"/>
      <c r="I102" s="16" t="n"/>
      <c r="J102" s="19" t="n"/>
      <c r="K102" s="16" t="n"/>
      <c r="L102" s="43" t="n"/>
      <c r="M102" s="16" t="n"/>
      <c r="N102" s="16" t="n"/>
      <c r="O102" s="16" t="n"/>
      <c r="P102" s="41" t="n"/>
      <c r="Q102" s="43" t="n"/>
      <c r="R102" s="44">
        <f>IF(OR($A102="",$L102=""),"",IFERROR(MAX(0,$L102-IF($Q102="",0,$Q102)),""))</f>
        <v/>
      </c>
      <c r="S102" s="22">
        <f>IF(OR($A102="",$E102="",$R102="",$R102&lt;=Assumptions!$B$5),"",IFERROR($E102-Assumptions!$B$3,""))</f>
        <v/>
      </c>
      <c r="T102" s="10">
        <f>IF($A102="","",IF(OR($B102="",$C102="",$D102="",$E102="",$G102="",$H102="",$I102="",$J102="",$K102="",$L102="",$M102="",$N102="",$O102=""),"Missing fields - review",IF($L102&lt;=0,"Amount check - review",IF(COUNTIFS($B$6:$B$105,$B102,$C$6:$C$105,$C102)&gt;1,"Possible duplicate - review",IF($Q102&gt;$L102+Assumptions!$B$5,"Payment exceeds invoice - review",IF(AND($Q102&gt;Assumptions!$B$5,$P102=""),"Payment date missing - review",IF(AND($O102="Paid",$R102&gt;Assumptions!$B$5),"Paid status mismatch - review",IF(AND($O102&lt;&gt;"Paid",$R102&lt;=Assumptions!$B$5),"Payment status check - review",IF(AND($O102="Unpaid",$Q102&gt;Assumptions!$B$5),"Payment status mismatch - review",IF(AND($N102&lt;&gt;"Approved",$Q102&gt;Assumptions!$B$5),"Approval check - review",IF(AND($R102&gt;Assumptions!$B$5,$E102&lt;Assumptions!$B$3),"Overdue - review",IF(AND($R102&gt;Assumptions!$B$5,$E102&gt;=Assumptions!$B$3,$E102&lt;=Assumptions!$B$3+Assumptions!$B$4),"Due soon - review",IF($N102="Pending review","Approval pending - review",IF($N102="Declined","Approval declined - review",""))))))))))))))</f>
        <v/>
      </c>
    </row>
    <row r="103" ht="30" customHeight="1">
      <c r="A103" s="16" t="n"/>
      <c r="B103" s="16" t="n"/>
      <c r="C103" s="16" t="n"/>
      <c r="D103" s="41" t="n"/>
      <c r="E103" s="41" t="n"/>
      <c r="F103" s="45">
        <f>IF(OR($B103="",$D103=""),"",IFERROR($D103+VLOOKUP($B103,Assumptions!$D$3:$E$8,2,FALSE),""))</f>
        <v/>
      </c>
      <c r="G103" s="16" t="n"/>
      <c r="H103" s="16" t="n"/>
      <c r="I103" s="16" t="n"/>
      <c r="J103" s="19" t="n"/>
      <c r="K103" s="16" t="n"/>
      <c r="L103" s="43" t="n"/>
      <c r="M103" s="16" t="n"/>
      <c r="N103" s="16" t="n"/>
      <c r="O103" s="16" t="n"/>
      <c r="P103" s="41" t="n"/>
      <c r="Q103" s="43" t="n"/>
      <c r="R103" s="46">
        <f>IF(OR($A103="",$L103=""),"",IFERROR(MAX(0,$L103-IF($Q103="",0,$Q103)),""))</f>
        <v/>
      </c>
      <c r="S103" s="25">
        <f>IF(OR($A103="",$E103="",$R103="",$R103&lt;=Assumptions!$B$5),"",IFERROR($E103-Assumptions!$B$3,""))</f>
        <v/>
      </c>
      <c r="T103" s="8">
        <f>IF($A103="","",IF(OR($B103="",$C103="",$D103="",$E103="",$G103="",$H103="",$I103="",$J103="",$K103="",$L103="",$M103="",$N103="",$O103=""),"Missing fields - review",IF($L103&lt;=0,"Amount check - review",IF(COUNTIFS($B$6:$B$105,$B103,$C$6:$C$105,$C103)&gt;1,"Possible duplicate - review",IF($Q103&gt;$L103+Assumptions!$B$5,"Payment exceeds invoice - review",IF(AND($Q103&gt;Assumptions!$B$5,$P103=""),"Payment date missing - review",IF(AND($O103="Paid",$R103&gt;Assumptions!$B$5),"Paid status mismatch - review",IF(AND($O103&lt;&gt;"Paid",$R103&lt;=Assumptions!$B$5),"Payment status check - review",IF(AND($O103="Unpaid",$Q103&gt;Assumptions!$B$5),"Payment status mismatch - review",IF(AND($N103&lt;&gt;"Approved",$Q103&gt;Assumptions!$B$5),"Approval check - review",IF(AND($R103&gt;Assumptions!$B$5,$E103&lt;Assumptions!$B$3),"Overdue - review",IF(AND($R103&gt;Assumptions!$B$5,$E103&gt;=Assumptions!$B$3,$E103&lt;=Assumptions!$B$3+Assumptions!$B$4),"Due soon - review",IF($N103="Pending review","Approval pending - review",IF($N103="Declined","Approval declined - review",""))))))))))))))</f>
        <v/>
      </c>
    </row>
    <row r="104" ht="30" customHeight="1">
      <c r="A104" s="16" t="n"/>
      <c r="B104" s="16" t="n"/>
      <c r="C104" s="16" t="n"/>
      <c r="D104" s="41" t="n"/>
      <c r="E104" s="41" t="n"/>
      <c r="F104" s="42">
        <f>IF(OR($B104="",$D104=""),"",IFERROR($D104+VLOOKUP($B104,Assumptions!$D$3:$E$8,2,FALSE),""))</f>
        <v/>
      </c>
      <c r="G104" s="16" t="n"/>
      <c r="H104" s="16" t="n"/>
      <c r="I104" s="16" t="n"/>
      <c r="J104" s="19" t="n"/>
      <c r="K104" s="16" t="n"/>
      <c r="L104" s="43" t="n"/>
      <c r="M104" s="16" t="n"/>
      <c r="N104" s="16" t="n"/>
      <c r="O104" s="16" t="n"/>
      <c r="P104" s="41" t="n"/>
      <c r="Q104" s="43" t="n"/>
      <c r="R104" s="44">
        <f>IF(OR($A104="",$L104=""),"",IFERROR(MAX(0,$L104-IF($Q104="",0,$Q104)),""))</f>
        <v/>
      </c>
      <c r="S104" s="22">
        <f>IF(OR($A104="",$E104="",$R104="",$R104&lt;=Assumptions!$B$5),"",IFERROR($E104-Assumptions!$B$3,""))</f>
        <v/>
      </c>
      <c r="T104" s="10">
        <f>IF($A104="","",IF(OR($B104="",$C104="",$D104="",$E104="",$G104="",$H104="",$I104="",$J104="",$K104="",$L104="",$M104="",$N104="",$O104=""),"Missing fields - review",IF($L104&lt;=0,"Amount check - review",IF(COUNTIFS($B$6:$B$105,$B104,$C$6:$C$105,$C104)&gt;1,"Possible duplicate - review",IF($Q104&gt;$L104+Assumptions!$B$5,"Payment exceeds invoice - review",IF(AND($Q104&gt;Assumptions!$B$5,$P104=""),"Payment date missing - review",IF(AND($O104="Paid",$R104&gt;Assumptions!$B$5),"Paid status mismatch - review",IF(AND($O104&lt;&gt;"Paid",$R104&lt;=Assumptions!$B$5),"Payment status check - review",IF(AND($O104="Unpaid",$Q104&gt;Assumptions!$B$5),"Payment status mismatch - review",IF(AND($N104&lt;&gt;"Approved",$Q104&gt;Assumptions!$B$5),"Approval check - review",IF(AND($R104&gt;Assumptions!$B$5,$E104&lt;Assumptions!$B$3),"Overdue - review",IF(AND($R104&gt;Assumptions!$B$5,$E104&gt;=Assumptions!$B$3,$E104&lt;=Assumptions!$B$3+Assumptions!$B$4),"Due soon - review",IF($N104="Pending review","Approval pending - review",IF($N104="Declined","Approval declined - review",""))))))))))))))</f>
        <v/>
      </c>
    </row>
    <row r="105" ht="30" customHeight="1">
      <c r="A105" s="16" t="n"/>
      <c r="B105" s="16" t="n"/>
      <c r="C105" s="16" t="n"/>
      <c r="D105" s="41" t="n"/>
      <c r="E105" s="41" t="n"/>
      <c r="F105" s="45">
        <f>IF(OR($B105="",$D105=""),"",IFERROR($D105+VLOOKUP($B105,Assumptions!$D$3:$E$8,2,FALSE),""))</f>
        <v/>
      </c>
      <c r="G105" s="16" t="n"/>
      <c r="H105" s="16" t="n"/>
      <c r="I105" s="16" t="n"/>
      <c r="J105" s="19" t="n"/>
      <c r="K105" s="16" t="n"/>
      <c r="L105" s="43" t="n"/>
      <c r="M105" s="16" t="n"/>
      <c r="N105" s="16" t="n"/>
      <c r="O105" s="16" t="n"/>
      <c r="P105" s="41" t="n"/>
      <c r="Q105" s="43" t="n"/>
      <c r="R105" s="46">
        <f>IF(OR($A105="",$L105=""),"",IFERROR(MAX(0,$L105-IF($Q105="",0,$Q105)),""))</f>
        <v/>
      </c>
      <c r="S105" s="25">
        <f>IF(OR($A105="",$E105="",$R105="",$R105&lt;=Assumptions!$B$5),"",IFERROR($E105-Assumptions!$B$3,""))</f>
        <v/>
      </c>
      <c r="T105" s="8">
        <f>IF($A105="","",IF(OR($B105="",$C105="",$D105="",$E105="",$G105="",$H105="",$I105="",$J105="",$K105="",$L105="",$M105="",$N105="",$O105=""),"Missing fields - review",IF($L105&lt;=0,"Amount check - review",IF(COUNTIFS($B$6:$B$105,$B105,$C$6:$C$105,$C105)&gt;1,"Possible duplicate - review",IF($Q105&gt;$L105+Assumptions!$B$5,"Payment exceeds invoice - review",IF(AND($Q105&gt;Assumptions!$B$5,$P105=""),"Payment date missing - review",IF(AND($O105="Paid",$R105&gt;Assumptions!$B$5),"Paid status mismatch - review",IF(AND($O105&lt;&gt;"Paid",$R105&lt;=Assumptions!$B$5),"Payment status check - review",IF(AND($O105="Unpaid",$Q105&gt;Assumptions!$B$5),"Payment status mismatch - review",IF(AND($N105&lt;&gt;"Approved",$Q105&gt;Assumptions!$B$5),"Approval check - review",IF(AND($R105&gt;Assumptions!$B$5,$E105&lt;Assumptions!$B$3),"Overdue - review",IF(AND($R105&gt;Assumptions!$B$5,$E105&gt;=Assumptions!$B$3,$E105&lt;=Assumptions!$B$3+Assumptions!$B$4),"Due soon - review",IF($N105="Pending review","Approval pending - review",IF($N105="Declined","Approval declined - review",""))))))))))))))</f>
        <v/>
      </c>
    </row>
  </sheetData>
  <autoFilter ref="A5:T105"/>
  <conditionalFormatting sqref="T6:T105">
    <cfRule type="expression" priority="1" dxfId="1" stopIfTrue="1">
      <formula>$T6="Due soon - review"</formula>
    </cfRule>
    <cfRule type="expression" priority="2" dxfId="0">
      <formula>$T6&lt;&gt;""</formula>
    </cfRule>
  </conditionalFormatting>
  <conditionalFormatting sqref="O6:O105">
    <cfRule type="expression" priority="3" dxfId="2">
      <formula>$O6="Paid"</formula>
    </cfRule>
  </conditionalFormatting>
  <conditionalFormatting sqref="N6:N105">
    <cfRule type="expression" priority="4" dxfId="2">
      <formula>$N6="Approved"</formula>
    </cfRule>
  </conditionalFormatting>
  <dataValidations count="9">
    <dataValidation sqref="B6:B105" showDropDown="0" showInputMessage="1" showErrorMessage="1" allowBlank="0" errorTitle="Vendor Check" error="Select a fictional vendor from the editable Assumptions list." promptTitle="Vendor" prompt="Choose a vendor from the Assumptions list." type="list">
      <formula1>INDIRECT("Assumptions!$D$3:$D$8")</formula1>
    </dataValidation>
    <dataValidation sqref="G6:G105" showDropDown="0" showInputMessage="0" showErrorMessage="0" allowBlank="0" errorTitle="Cost Code Check" error="Select a cost code from the editable Assumptions list." type="list">
      <formula1>INDIRECT("Assumptions!$G$3:$G$8")</formula1>
    </dataValidation>
    <dataValidation sqref="M6:M105" showDropDown="0" showInputMessage="0" showErrorMessage="0" allowBlank="0" errorTitle="Responsibility Check" error="Select a responsibility from the editable Assumptions list." type="list">
      <formula1>INDIRECT("Assumptions!$J$3:$J$7")</formula1>
    </dataValidation>
    <dataValidation sqref="N6:N105" showDropDown="0" showInputMessage="0" showErrorMessage="0" allowBlank="0" errorTitle="Approval Status Check" error="Select an approval status from the Assumptions list." type="list">
      <formula1>INDIRECT("Assumptions!$L$3:$L$5")</formula1>
    </dataValidation>
    <dataValidation sqref="O6:O105" showDropDown="0" showInputMessage="0" showErrorMessage="0" allowBlank="0" errorTitle="Payment Status Check" error="Select a payment status from the Assumptions list." type="list">
      <formula1>INDIRECT("Assumptions!$N$3:$N$6")</formula1>
    </dataValidation>
    <dataValidation sqref="K6:K105" showDropDown="0" showInputMessage="0" showErrorMessage="0" allowBlank="0" errorTitle="Unit Check" error="Select a unit from the Assumptions list." type="list">
      <formula1>INDIRECT("Assumptions!$P$3:$P$12")</formula1>
    </dataValidation>
    <dataValidation sqref="D6:E105 P6:P105" showDropDown="0" showInputMessage="0" showErrorMessage="0" allowBlank="0" errorTitle="Date Check" error="Enter a date within the editable date limits on Assumptions." type="date" operator="between">
      <formula1>INDIRECT("Assumptions!$B$6")</formula1>
      <formula2>INDIRECT("Assumptions!$B$7")</formula2>
    </dataValidation>
    <dataValidation sqref="J6:J105" showDropDown="0" showInputMessage="0" showErrorMessage="0" allowBlank="0" errorTitle="Quantity Check" error="Enter zero or a positive quantity within the editable limit." type="decimal" operator="between">
      <formula1>0</formula1>
      <formula2>INDIRECT("Assumptions!$B$9")</formula2>
    </dataValidation>
    <dataValidation sqref="L6:L105 Q6:Q105" showDropDown="0" showInputMessage="0" showErrorMessage="0" allowBlank="0" errorTitle="Amount Check" error="Enter zero or a positive US dollar amount within the editable limit." type="decimal" operator="between">
      <formula1>0</formula1>
      <formula2>INDIRECT("Assumptions!$B$8")</formula2>
    </dataValidation>
  </dataValidations>
  <pageMargins left="0.25" right="0.25" top="0.4" bottom="0.4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P12"/>
  <sheetViews>
    <sheetView showGridLines="0"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3" customWidth="1" min="3" max="3"/>
    <col width="37" customWidth="1" min="4" max="4"/>
    <col width="20" customWidth="1" min="5" max="5"/>
    <col width="3" customWidth="1" min="6" max="6"/>
    <col width="23" customWidth="1" min="7" max="7"/>
    <col width="3" customWidth="1" min="8" max="8"/>
    <col width="3" customWidth="1" min="9" max="9"/>
    <col width="23" customWidth="1" min="10" max="10"/>
    <col width="3" customWidth="1" min="11" max="11"/>
    <col width="19" customWidth="1" min="12" max="12"/>
    <col width="3" customWidth="1" min="13" max="13"/>
    <col width="19" customWidth="1" min="14" max="14"/>
    <col width="3" customWidth="1" min="15" max="15"/>
    <col width="15" customWidth="1" min="16" max="16"/>
  </cols>
  <sheetData>
    <row r="1" ht="30" customHeight="1">
      <c r="A1" s="26" t="inlineStr">
        <is>
          <t>Editable Controls</t>
        </is>
      </c>
      <c r="D1" s="26" t="inlineStr">
        <is>
          <t>Fictional Vendor Defaults</t>
        </is>
      </c>
      <c r="G1" s="26" t="inlineStr">
        <is>
          <t>Cost Code List</t>
        </is>
      </c>
      <c r="J1" s="26" t="inlineStr">
        <is>
          <t>Responsibility List</t>
        </is>
      </c>
      <c r="L1" s="26" t="inlineStr">
        <is>
          <t>Approval Status List</t>
        </is>
      </c>
      <c r="N1" s="26" t="inlineStr">
        <is>
          <t>Payment Status List</t>
        </is>
      </c>
      <c r="P1" s="26" t="inlineStr">
        <is>
          <t>Unit List</t>
        </is>
      </c>
    </row>
    <row r="2" ht="32" customHeight="1">
      <c r="A2" s="4" t="inlineStr">
        <is>
          <t>Setting</t>
        </is>
      </c>
      <c r="B2" s="4" t="inlineStr">
        <is>
          <t>Editable Value</t>
        </is>
      </c>
      <c r="D2" s="4" t="inlineStr">
        <is>
          <t>Vendor</t>
        </is>
      </c>
      <c r="E2" s="4" t="inlineStr">
        <is>
          <t>Default Terms (Days)</t>
        </is>
      </c>
      <c r="G2" s="4" t="inlineStr">
        <is>
          <t>Cost Code</t>
        </is>
      </c>
      <c r="J2" s="4" t="inlineStr">
        <is>
          <t>Responsibility</t>
        </is>
      </c>
      <c r="L2" s="4" t="inlineStr">
        <is>
          <t>Approval Status</t>
        </is>
      </c>
      <c r="N2" s="4" t="inlineStr">
        <is>
          <t>Payment Status</t>
        </is>
      </c>
      <c r="P2" s="4" t="inlineStr">
        <is>
          <t>Unit</t>
        </is>
      </c>
    </row>
    <row r="3">
      <c r="A3" s="27" t="inlineStr">
        <is>
          <t>As of Date</t>
        </is>
      </c>
      <c r="B3" s="47" t="n">
        <v>46276</v>
      </c>
      <c r="D3" s="16" t="inlineStr">
        <is>
          <t>Fictional Fable Shield Supply Co.</t>
        </is>
      </c>
      <c r="E3" s="29" t="n">
        <v>30</v>
      </c>
      <c r="G3" s="16" t="inlineStr">
        <is>
          <t>Treatment Materials</t>
        </is>
      </c>
      <c r="J3" s="16" t="inlineStr">
        <is>
          <t>Owner</t>
        </is>
      </c>
      <c r="L3" s="16" t="inlineStr">
        <is>
          <t>Pending review</t>
        </is>
      </c>
      <c r="N3" s="16" t="inlineStr">
        <is>
          <t>Unpaid</t>
        </is>
      </c>
      <c r="P3" s="16" t="inlineStr">
        <is>
          <t>Each</t>
        </is>
      </c>
    </row>
    <row r="4">
      <c r="A4" s="27" t="inlineStr">
        <is>
          <t>Due Soon Window (Days)</t>
        </is>
      </c>
      <c r="B4" s="30" t="n">
        <v>7</v>
      </c>
      <c r="D4" s="16" t="inlineStr">
        <is>
          <t>Fictional Imaginary Fleet &amp; Fuel LLC</t>
        </is>
      </c>
      <c r="E4" s="29" t="n">
        <v>30</v>
      </c>
      <c r="G4" s="16" t="inlineStr">
        <is>
          <t>Fleet Expense</t>
        </is>
      </c>
      <c r="J4" s="16" t="inlineStr">
        <is>
          <t>Operations Manager</t>
        </is>
      </c>
      <c r="L4" s="16" t="inlineStr">
        <is>
          <t>Approved</t>
        </is>
      </c>
      <c r="N4" s="16" t="inlineStr">
        <is>
          <t>Scheduled</t>
        </is>
      </c>
      <c r="P4" s="16" t="inlineStr">
        <is>
          <t>Cases</t>
        </is>
      </c>
    </row>
    <row r="5">
      <c r="A5" s="27" t="inlineStr">
        <is>
          <t>Balance Tolerance</t>
        </is>
      </c>
      <c r="B5" s="48" t="n">
        <v>0.01</v>
      </c>
      <c r="D5" s="16" t="inlineStr">
        <is>
          <t>Fictional Storybook Uniform Services Inc.</t>
        </is>
      </c>
      <c r="E5" s="29" t="n">
        <v>30</v>
      </c>
      <c r="G5" s="16" t="inlineStr">
        <is>
          <t>Uniforms</t>
        </is>
      </c>
      <c r="J5" s="16" t="inlineStr">
        <is>
          <t>Service Manager</t>
        </is>
      </c>
      <c r="L5" s="16" t="inlineStr">
        <is>
          <t>Declined</t>
        </is>
      </c>
      <c r="N5" s="16" t="inlineStr">
        <is>
          <t>Partially paid</t>
        </is>
      </c>
      <c r="P5" s="16" t="inlineStr">
        <is>
          <t>Boxes</t>
        </is>
      </c>
    </row>
    <row r="6">
      <c r="A6" s="27" t="inlineStr">
        <is>
          <t>Earliest Entry Date</t>
        </is>
      </c>
      <c r="B6" s="47" t="n">
        <v>43831</v>
      </c>
      <c r="D6" s="16" t="inlineStr">
        <is>
          <t>Fictional Make-Believe Equipment Repair Co.</t>
        </is>
      </c>
      <c r="E6" s="29" t="n">
        <v>14</v>
      </c>
      <c r="G6" s="16" t="inlineStr">
        <is>
          <t>Equipment Repair</t>
        </is>
      </c>
      <c r="J6" s="16" t="inlineStr">
        <is>
          <t>Inventory Coordinator</t>
        </is>
      </c>
      <c r="N6" s="16" t="inlineStr">
        <is>
          <t>Paid</t>
        </is>
      </c>
      <c r="P6" s="16" t="inlineStr">
        <is>
          <t>Rolls</t>
        </is>
      </c>
    </row>
    <row r="7">
      <c r="A7" s="27" t="inlineStr">
        <is>
          <t>Latest Entry Date</t>
        </is>
      </c>
      <c r="B7" s="47" t="n">
        <v>48213</v>
      </c>
      <c r="D7" s="16" t="inlineStr">
        <is>
          <t>Fictional Safety Gear Supply LLC</t>
        </is>
      </c>
      <c r="E7" s="29" t="n">
        <v>30</v>
      </c>
      <c r="G7" s="16" t="inlineStr">
        <is>
          <t>Safety Supplies</t>
        </is>
      </c>
      <c r="J7" s="16" t="inlineStr">
        <is>
          <t>Office Coordinator</t>
        </is>
      </c>
      <c r="P7" s="16" t="inlineStr">
        <is>
          <t>Gallons</t>
        </is>
      </c>
    </row>
    <row r="8">
      <c r="A8" s="27" t="inlineStr">
        <is>
          <t>Maximum Invoice Amount</t>
        </is>
      </c>
      <c r="B8" s="49" t="n">
        <v>100000</v>
      </c>
      <c r="D8" s="16" t="inlineStr">
        <is>
          <t>Fictional Pretend Office Goods Co.</t>
        </is>
      </c>
      <c r="E8" s="29" t="n">
        <v>30</v>
      </c>
      <c r="G8" s="16" t="inlineStr">
        <is>
          <t>Office &amp; Admin</t>
        </is>
      </c>
      <c r="P8" s="16" t="inlineStr">
        <is>
          <t>Pounds</t>
        </is>
      </c>
    </row>
    <row r="9">
      <c r="A9" s="27" t="inlineStr">
        <is>
          <t>Maximum Quantity</t>
        </is>
      </c>
      <c r="B9" s="33" t="n">
        <v>10000</v>
      </c>
      <c r="P9" s="16" t="inlineStr">
        <is>
          <t>Ounces</t>
        </is>
      </c>
    </row>
    <row r="10">
      <c r="P10" s="16" t="inlineStr">
        <is>
          <t>Hours</t>
        </is>
      </c>
    </row>
    <row r="11">
      <c r="P11" s="16" t="inlineStr">
        <is>
          <t>Months</t>
        </is>
      </c>
    </row>
    <row r="12" ht="45" customHeight="1">
      <c r="A12" s="14" t="inlineStr">
        <is>
          <t>Expected due dates are planning comparisons only. Review each supplier bill and its stated terms before approval or payment.</t>
        </is>
      </c>
      <c r="P12" s="16" t="inlineStr">
        <is>
          <t>Miles</t>
        </is>
      </c>
    </row>
  </sheetData>
  <pageMargins left="0.25" right="0.25" top="0.4" bottom="0.4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Pest Control Operations</dc:creator>
  <dc:title xmlns:dc="http://purl.org/dc/elements/1.1/">Pest Control Vendor Invoice Tracker</dc:title>
  <dc:subject xmlns:dc="http://purl.org/dc/elements/1.1/">Supplier bill, approval, due date, payment, and cost-code tracking</dc:subject>
  <dcterms:created xmlns:dcterms="http://purl.org/dc/terms/" xmlns:xsi="http://www.w3.org/2001/XMLSchema-instance" xsi:type="dcterms:W3CDTF">2026-09-11T02:26:27Z</dcterms:created>
  <dcterms:modified xmlns:dcterms="http://purl.org/dc/terms/" xmlns:xsi="http://www.w3.org/2001/XMLSchema-instance" xsi:type="dcterms:W3CDTF">2026-09-11T02:26:28+00:00Z</dcterms:modified>
</cp:coreProperties>
</file>