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'Estimates'!$A$3:$AD$103</definedName>
    <definedName name="_xlnm._FilterDatabase" localSheetId="2" hidden="1">'Assumptions'!$A$3:$D$18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mm/dd/yyyy"/>
    <numFmt numFmtId="166" formatCode="0.0%"/>
    <numFmt numFmtId="167" formatCode="0.00x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60737A"/>
      <sz val="9"/>
    </font>
    <font>
      <name val="Calibri"/>
      <b val="1"/>
      <color rgb="00FFFFFF"/>
      <sz val="10"/>
    </font>
    <font>
      <name val="Calibri"/>
      <color rgb="0024363F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D56A4A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top" wrapText="1"/>
    </xf>
    <xf numFmtId="167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left" vertical="center"/>
    </xf>
    <xf numFmtId="167" fontId="4" fillId="0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left" vertical="center"/>
    </xf>
    <xf numFmtId="167" fontId="4" fillId="0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024000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4" customWidth="1" min="3" max="3"/>
    <col width="18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6" customHeight="1">
      <c r="A1" s="1" t="inlineStr">
        <is>
          <t>Wildlife Removal Estimate Summary</t>
        </is>
      </c>
    </row>
    <row r="2" ht="22" customHeight="1">
      <c r="A2" s="2" t="inlineStr">
        <is>
          <t>Indicators are calculated from entered estimate records; blank prepared rows are excluded.</t>
        </is>
      </c>
    </row>
    <row r="3">
      <c r="A3" s="3" t="inlineStr">
        <is>
          <t>Indicator</t>
        </is>
      </c>
      <c r="B3" s="3" t="inlineStr">
        <is>
          <t>Calculated Value</t>
        </is>
      </c>
      <c r="D3" s="3" t="inlineStr">
        <is>
          <t>Status</t>
        </is>
      </c>
      <c r="E3" s="3" t="inlineStr">
        <is>
          <t>Count</t>
        </is>
      </c>
    </row>
    <row r="4">
      <c r="A4" s="4" t="inlineStr">
        <is>
          <t>Prepared Estimates</t>
        </is>
      </c>
      <c r="B4" s="5">
        <f>COUNTIF(Estimates!$A$4:$A$103,"&lt;&gt;")</f>
        <v/>
      </c>
      <c r="D4" s="4" t="inlineStr">
        <is>
          <t>Draft</t>
        </is>
      </c>
      <c r="E4" s="5">
        <f>COUNTIF(Estimates!$Q$4:$Q$103,$D4)</f>
        <v/>
      </c>
    </row>
    <row r="5">
      <c r="A5" s="6" t="inlineStr">
        <is>
          <t>Open Estimates</t>
        </is>
      </c>
      <c r="B5" s="7">
        <f>COUNTIF(Estimates!$Q$4:$Q$103,"Draft")+COUNTIF(Estimates!$Q$4:$Q$103,"Sent")+COUNTIF(Estimates!$Q$4:$Q$103,"On Hold")</f>
        <v/>
      </c>
      <c r="D5" s="6" t="inlineStr">
        <is>
          <t>Sent</t>
        </is>
      </c>
      <c r="E5" s="7">
        <f>COUNTIF(Estimates!$Q$4:$Q$103,$D5)</f>
        <v/>
      </c>
    </row>
    <row r="6">
      <c r="A6" s="4" t="inlineStr">
        <is>
          <t>Sent Estimates</t>
        </is>
      </c>
      <c r="B6" s="5">
        <f>COUNTIF(Estimates!$Q$4:$Q$103,"Sent")</f>
        <v/>
      </c>
      <c r="D6" s="4" t="inlineStr">
        <is>
          <t>Accepted</t>
        </is>
      </c>
      <c r="E6" s="5">
        <f>COUNTIF(Estimates!$Q$4:$Q$103,$D6)</f>
        <v/>
      </c>
    </row>
    <row r="7">
      <c r="A7" s="6" t="inlineStr">
        <is>
          <t>Accepted Estimates</t>
        </is>
      </c>
      <c r="B7" s="7">
        <f>COUNTIF(Estimates!$Q$4:$Q$103,"Accepted")</f>
        <v/>
      </c>
      <c r="D7" s="6" t="inlineStr">
        <is>
          <t>Declined</t>
        </is>
      </c>
      <c r="E7" s="7">
        <f>COUNTIF(Estimates!$Q$4:$Q$103,$D7)</f>
        <v/>
      </c>
    </row>
    <row r="8">
      <c r="A8" s="4" t="inlineStr">
        <is>
          <t>Estimates Needing Review</t>
        </is>
      </c>
      <c r="B8" s="5">
        <f>COUNTIF(Estimates!$AD$4:$AD$103,"?*")</f>
        <v/>
      </c>
      <c r="D8" s="4" t="inlineStr">
        <is>
          <t>On Hold</t>
        </is>
      </c>
      <c r="E8" s="5">
        <f>COUNTIF(Estimates!$Q$4:$Q$103,$D8)</f>
        <v/>
      </c>
    </row>
    <row r="9">
      <c r="A9" s="6" t="inlineStr">
        <is>
          <t>Total Estimated Value</t>
        </is>
      </c>
      <c r="B9" s="32">
        <f>SUM(Estimates!$AB$4:$AB$103)</f>
        <v/>
      </c>
    </row>
    <row r="10">
      <c r="A10" s="4" t="inlineStr">
        <is>
          <t>Open Estimated Value</t>
        </is>
      </c>
      <c r="B10" s="33">
        <f>SUMIF(Estimates!$Q$4:$Q$103,"Draft",Estimates!$AB$4:$AB$103)+SUMIF(Estimates!$Q$4:$Q$103,"Sent",Estimates!$AB$4:$AB$103)+SUMIF(Estimates!$Q$4:$Q$103,"On Hold",Estimates!$AB$4:$AB$103)</f>
        <v/>
      </c>
    </row>
    <row r="11">
      <c r="A11" s="6" t="inlineStr">
        <is>
          <t>Accepted Estimated Value</t>
        </is>
      </c>
      <c r="B11" s="32">
        <f>SUMIF(Estimates!$Q$4:$Q$103,"Accepted",Estimates!$AB$4:$AB$103)</f>
        <v/>
      </c>
    </row>
    <row r="12">
      <c r="A12" s="4" t="inlineStr">
        <is>
          <t>Average Estimate</t>
        </is>
      </c>
      <c r="B12" s="33">
        <f>IFERROR(AVERAGEIF(Estimates!$AB$4:$AB$103,"&gt;0"),"")</f>
        <v/>
      </c>
    </row>
    <row r="13">
      <c r="A13" s="6" t="inlineStr">
        <is>
          <t>Sent Estimates Expiring in 7 Days</t>
        </is>
      </c>
      <c r="B13" s="7">
        <f>COUNTIFS(Estimates!$Q$4:$Q$103,"Sent",Estimates!$AC$4:$AC$103,"&gt;="&amp;Assumptions!$B$4,Estimates!$AC$4:$AC$103,"&lt;="&amp;Assumptions!$B$4+7)</f>
        <v/>
      </c>
    </row>
  </sheetData>
  <mergeCells count="1">
    <mergeCell ref="A1:H1"/>
  </mergeCells>
  <conditionalFormatting sqref="B8">
    <cfRule type="expression" priority="1" dxfId="0">
      <formula>B8&gt;0</formula>
    </cfRule>
  </conditionalFormatting>
  <conditionalFormatting sqref="B7">
    <cfRule type="expression" priority="2" dxfId="1">
      <formula>B7&gt;0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O103"/>
  <sheetViews>
    <sheetView showGridLines="0" zoomScale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7" customWidth="1" min="3" max="3"/>
    <col width="45" customWidth="1" min="4" max="4"/>
    <col width="17" customWidth="1" min="5" max="5"/>
    <col width="18" customWidth="1" min="6" max="6"/>
    <col width="25" customWidth="1" min="7" max="7"/>
    <col width="24" customWidth="1" min="8" max="8"/>
    <col width="23" customWidth="1" min="9" max="9"/>
    <col width="31" customWidth="1" min="10" max="10"/>
    <col width="12" customWidth="1" min="11" max="11"/>
    <col width="13" customWidth="1" min="12" max="12"/>
    <col width="17" customWidth="1" min="13" max="13"/>
    <col width="17" customWidth="1" min="14" max="14"/>
    <col width="13" customWidth="1" min="15" max="15"/>
    <col width="25" customWidth="1" min="16" max="16"/>
    <col width="13" customWidth="1" min="17" max="17"/>
    <col width="17" customWidth="1" min="18" max="18"/>
    <col width="43" customWidth="1" min="19" max="19"/>
    <col width="15" customWidth="1" min="20" max="20"/>
    <col width="14" customWidth="1" min="21" max="21"/>
    <col width="16" customWidth="1" min="22" max="22"/>
    <col width="16" customWidth="1" min="23" max="23"/>
    <col width="18" customWidth="1" min="24" max="24"/>
    <col width="16" customWidth="1" min="25" max="25"/>
    <col width="16" customWidth="1" min="26" max="26"/>
    <col width="19" customWidth="1" min="27" max="27"/>
    <col width="18" customWidth="1" min="28" max="28"/>
    <col width="15" customWidth="1" min="29" max="29"/>
    <col width="24" customWidth="1" min="30" max="30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  <col hidden="1" width="13" customWidth="1" min="41" max="41"/>
  </cols>
  <sheetData>
    <row r="1" ht="26" customHeight="1">
      <c r="A1" s="1" t="inlineStr">
        <is>
          <t>Wildlife Removal Estimates</t>
        </is>
      </c>
    </row>
    <row r="2" ht="28" customHeight="1">
      <c r="A2" s="10" t="inlineStr">
        <is>
          <t>Enter estimate details in yellow cells. Calculated amounts use the editable Assumptions sheet; review alerts require a human decision.</t>
        </is>
      </c>
      <c r="AF2">
        <f>'Assumptions'!$A$21</f>
        <v/>
      </c>
      <c r="AG2">
        <f>'Assumptions'!$D$21</f>
        <v/>
      </c>
      <c r="AH2">
        <f>'Assumptions'!$J$21</f>
        <v/>
      </c>
      <c r="AI2">
        <f>'Assumptions'!$K$21</f>
        <v/>
      </c>
      <c r="AJ2">
        <f>'Assumptions'!$L$21</f>
        <v/>
      </c>
      <c r="AK2">
        <f>'Assumptions'!$G$21</f>
        <v/>
      </c>
      <c r="AL2">
        <f>'Assumptions'!$M$21</f>
        <v/>
      </c>
      <c r="AM2">
        <f>'Assumptions'!$N$21</f>
        <v/>
      </c>
      <c r="AN2">
        <f>Assumptions!$B$5</f>
        <v/>
      </c>
      <c r="AO2">
        <f>Assumptions!$B$15</f>
        <v/>
      </c>
    </row>
    <row r="3" ht="34" customHeight="1">
      <c r="A3" s="11" t="inlineStr">
        <is>
          <t>Estimate ID</t>
        </is>
      </c>
      <c r="B3" s="11" t="inlineStr">
        <is>
          <t>Estimate Date</t>
        </is>
      </c>
      <c r="C3" s="11" t="inlineStr">
        <is>
          <t>Customer</t>
        </is>
      </c>
      <c r="D3" s="11" t="inlineStr">
        <is>
          <t>Service Site</t>
        </is>
      </c>
      <c r="E3" s="11" t="inlineStr">
        <is>
          <t>Pest Concern</t>
        </is>
      </c>
      <c r="F3" s="11" t="inlineStr">
        <is>
          <t>Access Location</t>
        </is>
      </c>
      <c r="G3" s="11" t="inlineStr">
        <is>
          <t>Service</t>
        </is>
      </c>
      <c r="H3" s="11" t="inlineStr">
        <is>
          <t>Technician</t>
        </is>
      </c>
      <c r="I3" s="11" t="inlineStr">
        <is>
          <t>Route</t>
        </is>
      </c>
      <c r="J3" s="11" t="inlineStr">
        <is>
          <t>Device / Product</t>
        </is>
      </c>
      <c r="K3" s="11" t="inlineStr">
        <is>
          <t>Device Qty</t>
        </is>
      </c>
      <c r="L3" s="11" t="inlineStr">
        <is>
          <t>Labor Hours</t>
        </is>
      </c>
      <c r="M3" s="11" t="inlineStr">
        <is>
          <t>Repair Materials</t>
        </is>
      </c>
      <c r="N3" s="11" t="inlineStr">
        <is>
          <t>Monitoring Visits</t>
        </is>
      </c>
      <c r="O3" s="11" t="inlineStr">
        <is>
          <t>Travel Miles</t>
        </is>
      </c>
      <c r="P3" s="11" t="inlineStr">
        <is>
          <t>Responsibility</t>
        </is>
      </c>
      <c r="Q3" s="11" t="inlineStr">
        <is>
          <t>Status</t>
        </is>
      </c>
      <c r="R3" s="11" t="inlineStr">
        <is>
          <t>Contingency Rate</t>
        </is>
      </c>
      <c r="S3" s="11" t="inlineStr">
        <is>
          <t>Scope Notes</t>
        </is>
      </c>
      <c r="T3" s="11" t="inlineStr">
        <is>
          <t>Species Fee</t>
        </is>
      </c>
      <c r="U3" s="11" t="inlineStr">
        <is>
          <t>Access Factor</t>
        </is>
      </c>
      <c r="V3" s="11" t="inlineStr">
        <is>
          <t>Device Amount</t>
        </is>
      </c>
      <c r="W3" s="11" t="inlineStr">
        <is>
          <t>Labor Amount</t>
        </is>
      </c>
      <c r="X3" s="11" t="inlineStr">
        <is>
          <t>Monitoring Amount</t>
        </is>
      </c>
      <c r="Y3" s="11" t="inlineStr">
        <is>
          <t>Mileage Amount</t>
        </is>
      </c>
      <c r="Z3" s="11" t="inlineStr">
        <is>
          <t>Subtotal</t>
        </is>
      </c>
      <c r="AA3" s="11" t="inlineStr">
        <is>
          <t>Contingency Amount</t>
        </is>
      </c>
      <c r="AB3" s="11" t="inlineStr">
        <is>
          <t>Estimate Total</t>
        </is>
      </c>
      <c r="AC3" s="11" t="inlineStr">
        <is>
          <t>Valid Through</t>
        </is>
      </c>
      <c r="AD3" s="11" t="inlineStr">
        <is>
          <t>Review Alert</t>
        </is>
      </c>
      <c r="AF3">
        <f>'Assumptions'!$A$22</f>
        <v/>
      </c>
      <c r="AG3">
        <f>'Assumptions'!$D$22</f>
        <v/>
      </c>
      <c r="AH3">
        <f>'Assumptions'!$J$22</f>
        <v/>
      </c>
      <c r="AI3">
        <f>'Assumptions'!$K$22</f>
        <v/>
      </c>
      <c r="AJ3">
        <f>'Assumptions'!$L$22</f>
        <v/>
      </c>
      <c r="AK3">
        <f>'Assumptions'!$G$22</f>
        <v/>
      </c>
      <c r="AL3">
        <f>'Assumptions'!$M$22</f>
        <v/>
      </c>
      <c r="AM3">
        <f>'Assumptions'!$N$22</f>
        <v/>
      </c>
      <c r="AN3">
        <f>Assumptions!$B$6</f>
        <v/>
      </c>
      <c r="AO3">
        <f>Assumptions!$B$14</f>
        <v/>
      </c>
    </row>
    <row r="4" ht="30" customHeight="1">
      <c r="A4" s="12" t="inlineStr">
        <is>
          <t>FIC-WR-26001</t>
        </is>
      </c>
      <c r="B4" s="13" t="n">
        <v>46271</v>
      </c>
      <c r="C4" s="14" t="inlineStr">
        <is>
          <t>Fictional Acorn Bakery LLC</t>
        </is>
      </c>
      <c r="D4" s="14" t="inlineStr">
        <is>
          <t>Fictional Site Alpha - 100 Example Lane, Makebelieve, OH 00000</t>
        </is>
      </c>
      <c r="E4" s="12" t="inlineStr">
        <is>
          <t>Raccoon</t>
        </is>
      </c>
      <c r="F4" s="12" t="inlineStr">
        <is>
          <t>Attic</t>
        </is>
      </c>
      <c r="G4" s="12" t="inlineStr">
        <is>
          <t>Removal setup</t>
        </is>
      </c>
      <c r="H4" s="12" t="inlineStr">
        <is>
          <t>Fictional Avery Hart</t>
        </is>
      </c>
      <c r="I4" s="12" t="inlineStr">
        <is>
          <t>Fictional Route Amber</t>
        </is>
      </c>
      <c r="J4" s="12" t="inlineStr">
        <is>
          <t>Fictional One-Way Door</t>
        </is>
      </c>
      <c r="K4" s="15" t="n">
        <v>2</v>
      </c>
      <c r="L4" s="16" t="n">
        <v>4.5</v>
      </c>
      <c r="M4" s="34" t="n">
        <v>450</v>
      </c>
      <c r="N4" s="15" t="n">
        <v>2</v>
      </c>
      <c r="O4" s="16" t="n">
        <v>18</v>
      </c>
      <c r="P4" s="12" t="inlineStr">
        <is>
          <t>Customer</t>
        </is>
      </c>
      <c r="Q4" s="12" t="inlineStr">
        <is>
          <t>Sent</t>
        </is>
      </c>
      <c r="R4" s="35" t="n">
        <v>0.05</v>
      </c>
      <c r="S4" s="14" t="inlineStr">
        <is>
          <t>Attic access and exclusion scope require site confirmation.</t>
        </is>
      </c>
      <c r="T4" s="33">
        <f>IF($A4="","",IFERROR(VLOOKUP($E4,Assumptions!$A$21:$B$29,2,FALSE),""))</f>
        <v/>
      </c>
      <c r="U4" s="36">
        <f>IF($A4="","",IFERROR(VLOOKUP($F4,Assumptions!$D$21:$E$27,2,FALSE),""))</f>
        <v/>
      </c>
      <c r="V4" s="33">
        <f>IF($A4="","",IF(OR($J4="",$K4=""),0,IFERROR($K4*VLOOKUP($J4,Assumptions!$G$21:$H$26,2,FALSE),"")))</f>
        <v/>
      </c>
      <c r="W4" s="33">
        <f>IF($A4="","",IF($L4="",0,IFERROR($L4*Assumptions!$B$7,"")))</f>
        <v/>
      </c>
      <c r="X4" s="33">
        <f>IF($A4="","",IF($N4="",0,IFERROR($N4*Assumptions!$B$8,"")))</f>
        <v/>
      </c>
      <c r="Y4" s="33">
        <f>IF($A4="","",IF($O4="",0,IFERROR($O4*Assumptions!$B$9,"")))</f>
        <v/>
      </c>
      <c r="Z4" s="33">
        <f>IF($A4="","",IF(OR($T4="",$U4=""),"",IFERROR($T4*$U4+SUM($M4,$V4:$Y4),"")))</f>
        <v/>
      </c>
      <c r="AA4" s="33">
        <f>IF($Z4="","",IFERROR($Z4*IF($R4="",Assumptions!$B$10,$R4),""))</f>
        <v/>
      </c>
      <c r="AB4" s="33">
        <f>IF($Z4="","",IFERROR(SUM($Z4,$AA4),""))</f>
        <v/>
      </c>
      <c r="AC4" s="20">
        <f>IF($B4="","",IFERROR($B4+Assumptions!$B$11,""))</f>
        <v/>
      </c>
      <c r="AD4" s="21">
        <f>IF($A4="","",IF(OR(COUNTBLANK($B4:$J4)&gt;0,COUNTBLANK($P4:$Q4)&gt;0),"Check required fields",IF(AND($J4&lt;&gt;"No Device",OR($K4="",$K4=0)),"Check device quantity",IF($AB4="","Check pricing lists",IF($AB4&gt;Assumptions!$B$12,"Review high estimate",IF(AND(OR($Q4="Draft",$Q4="Sent"),$AC4&lt;Assumptions!$B$4),"Validity date passed",""))))))</f>
        <v/>
      </c>
      <c r="AF4">
        <f>'Assumptions'!$A$23</f>
        <v/>
      </c>
      <c r="AG4">
        <f>'Assumptions'!$D$23</f>
        <v/>
      </c>
      <c r="AH4">
        <f>'Assumptions'!$J$23</f>
        <v/>
      </c>
      <c r="AI4">
        <f>'Assumptions'!$K$23</f>
        <v/>
      </c>
      <c r="AJ4">
        <f>'Assumptions'!$L$23</f>
        <v/>
      </c>
      <c r="AK4">
        <f>'Assumptions'!$G$23</f>
        <v/>
      </c>
      <c r="AL4">
        <f>'Assumptions'!$M$23</f>
        <v/>
      </c>
      <c r="AM4">
        <f>'Assumptions'!$N$23</f>
        <v/>
      </c>
      <c r="AO4">
        <f>Assumptions!$B$17</f>
        <v/>
      </c>
    </row>
    <row r="5" ht="30" customHeight="1">
      <c r="A5" s="12" t="inlineStr">
        <is>
          <t>FIC-WR-26002</t>
        </is>
      </c>
      <c r="B5" s="13" t="n">
        <v>46245</v>
      </c>
      <c r="C5" s="14" t="inlineStr">
        <is>
          <t>Fictional Blue Lantern Rentals</t>
        </is>
      </c>
      <c r="D5" s="14" t="inlineStr">
        <is>
          <t>Fictional Site Bravo - 200 Sample Street, Imaginary, IN 00000</t>
        </is>
      </c>
      <c r="E5" s="12" t="inlineStr">
        <is>
          <t>Squirrel</t>
        </is>
      </c>
      <c r="F5" s="12" t="inlineStr">
        <is>
          <t>Roofline</t>
        </is>
      </c>
      <c r="G5" s="12" t="inlineStr">
        <is>
          <t>Entry-point exclusion</t>
        </is>
      </c>
      <c r="H5" s="12" t="inlineStr">
        <is>
          <t>Fictional Jordan Vale</t>
        </is>
      </c>
      <c r="I5" s="12" t="inlineStr">
        <is>
          <t>Fictional Route Cedar</t>
        </is>
      </c>
      <c r="J5" s="12" t="inlineStr">
        <is>
          <t>Fictional Vent Guard</t>
        </is>
      </c>
      <c r="K5" s="15" t="n">
        <v>3</v>
      </c>
      <c r="L5" s="16" t="n">
        <v>6</v>
      </c>
      <c r="M5" s="34" t="n">
        <v>900</v>
      </c>
      <c r="N5" s="15" t="n">
        <v>1</v>
      </c>
      <c r="O5" s="16" t="n">
        <v>24</v>
      </c>
      <c r="P5" s="12" t="inlineStr">
        <is>
          <t>Property Manager</t>
        </is>
      </c>
      <c r="Q5" s="12" t="inlineStr">
        <is>
          <t>Draft</t>
        </is>
      </c>
      <c r="R5" s="35" t="n">
        <v>0.05</v>
      </c>
      <c r="S5" s="14" t="inlineStr">
        <is>
          <t>Roofline dimensions remain subject to field measurement.</t>
        </is>
      </c>
      <c r="T5" s="32">
        <f>IF($A5="","",IFERROR(VLOOKUP($E5,Assumptions!$A$21:$B$29,2,FALSE),""))</f>
        <v/>
      </c>
      <c r="U5" s="37">
        <f>IF($A5="","",IFERROR(VLOOKUP($F5,Assumptions!$D$21:$E$27,2,FALSE),""))</f>
        <v/>
      </c>
      <c r="V5" s="32">
        <f>IF($A5="","",IF(OR($J5="",$K5=""),0,IFERROR($K5*VLOOKUP($J5,Assumptions!$G$21:$H$26,2,FALSE),"")))</f>
        <v/>
      </c>
      <c r="W5" s="32">
        <f>IF($A5="","",IF($L5="",0,IFERROR($L5*Assumptions!$B$7,"")))</f>
        <v/>
      </c>
      <c r="X5" s="32">
        <f>IF($A5="","",IF($N5="",0,IFERROR($N5*Assumptions!$B$8,"")))</f>
        <v/>
      </c>
      <c r="Y5" s="32">
        <f>IF($A5="","",IF($O5="",0,IFERROR($O5*Assumptions!$B$9,"")))</f>
        <v/>
      </c>
      <c r="Z5" s="32">
        <f>IF($A5="","",IF(OR($T5="",$U5=""),"",IFERROR($T5*$U5+SUM($M5,$V5:$Y5),"")))</f>
        <v/>
      </c>
      <c r="AA5" s="32">
        <f>IF($Z5="","",IFERROR($Z5*IF($R5="",Assumptions!$B$10,$R5),""))</f>
        <v/>
      </c>
      <c r="AB5" s="32">
        <f>IF($Z5="","",IFERROR(SUM($Z5,$AA5),""))</f>
        <v/>
      </c>
      <c r="AC5" s="23">
        <f>IF($B5="","",IFERROR($B5+Assumptions!$B$11,""))</f>
        <v/>
      </c>
      <c r="AD5" s="24">
        <f>IF($A5="","",IF(OR(COUNTBLANK($B5:$J5)&gt;0,COUNTBLANK($P5:$Q5)&gt;0),"Check required fields",IF(AND($J5&lt;&gt;"No Device",OR($K5="",$K5=0)),"Check device quantity",IF($AB5="","Check pricing lists",IF($AB5&gt;Assumptions!$B$12,"Review high estimate",IF(AND(OR($Q5="Draft",$Q5="Sent"),$AC5&lt;Assumptions!$B$4),"Validity date passed",""))))))</f>
        <v/>
      </c>
      <c r="AF5">
        <f>'Assumptions'!$A$24</f>
        <v/>
      </c>
      <c r="AG5">
        <f>'Assumptions'!$D$24</f>
        <v/>
      </c>
      <c r="AH5">
        <f>'Assumptions'!$J$24</f>
        <v/>
      </c>
      <c r="AI5">
        <f>'Assumptions'!$K$24</f>
        <v/>
      </c>
      <c r="AJ5">
        <f>'Assumptions'!$L$24</f>
        <v/>
      </c>
      <c r="AK5">
        <f>'Assumptions'!$G$24</f>
        <v/>
      </c>
      <c r="AL5">
        <f>'Assumptions'!$M$24</f>
        <v/>
      </c>
      <c r="AM5">
        <f>'Assumptions'!$N$24</f>
        <v/>
      </c>
      <c r="AO5">
        <f>Assumptions!$B$16</f>
        <v/>
      </c>
    </row>
    <row r="6" ht="30" customHeight="1">
      <c r="A6" s="12" t="inlineStr">
        <is>
          <t>FIC-WR-26003</t>
        </is>
      </c>
      <c r="B6" s="13" t="n">
        <v>46266</v>
      </c>
      <c r="C6" s="14" t="inlineStr">
        <is>
          <t>Fictional Cloudberry School</t>
        </is>
      </c>
      <c r="D6" s="14" t="inlineStr">
        <is>
          <t>Fictional Site Charlie - 300 Placeholder Road, Pretend, MI 00000</t>
        </is>
      </c>
      <c r="E6" s="12" t="inlineStr">
        <is>
          <t>Bat</t>
        </is>
      </c>
      <c r="F6" s="12" t="inlineStr">
        <is>
          <t>Chimney</t>
        </is>
      </c>
      <c r="G6" s="12" t="inlineStr">
        <is>
          <t>One-way exit setup</t>
        </is>
      </c>
      <c r="H6" s="12" t="inlineStr">
        <is>
          <t>Fictional Morgan Reed</t>
        </is>
      </c>
      <c r="I6" s="12" t="inlineStr">
        <is>
          <t>Fictional Route Quartz</t>
        </is>
      </c>
      <c r="J6" s="12" t="inlineStr">
        <is>
          <t>Fictional Chimney Cap</t>
        </is>
      </c>
      <c r="K6" s="15" t="n">
        <v>1</v>
      </c>
      <c r="L6" s="16" t="n">
        <v>5.5</v>
      </c>
      <c r="M6" s="34" t="n">
        <v>725</v>
      </c>
      <c r="N6" s="15" t="n">
        <v>2</v>
      </c>
      <c r="O6" s="16" t="n">
        <v>32</v>
      </c>
      <c r="P6" s="12" t="inlineStr">
        <is>
          <t>Property Manager</t>
        </is>
      </c>
      <c r="Q6" s="12" t="inlineStr">
        <is>
          <t>Accepted</t>
        </is>
      </c>
      <c r="R6" s="35" t="n">
        <v>0.08</v>
      </c>
      <c r="S6" s="14" t="inlineStr">
        <is>
          <t>Timing and access conditions require customer confirmation.</t>
        </is>
      </c>
      <c r="T6" s="33">
        <f>IF($A6="","",IFERROR(VLOOKUP($E6,Assumptions!$A$21:$B$29,2,FALSE),""))</f>
        <v/>
      </c>
      <c r="U6" s="36">
        <f>IF($A6="","",IFERROR(VLOOKUP($F6,Assumptions!$D$21:$E$27,2,FALSE),""))</f>
        <v/>
      </c>
      <c r="V6" s="33">
        <f>IF($A6="","",IF(OR($J6="",$K6=""),0,IFERROR($K6*VLOOKUP($J6,Assumptions!$G$21:$H$26,2,FALSE),"")))</f>
        <v/>
      </c>
      <c r="W6" s="33">
        <f>IF($A6="","",IF($L6="",0,IFERROR($L6*Assumptions!$B$7,"")))</f>
        <v/>
      </c>
      <c r="X6" s="33">
        <f>IF($A6="","",IF($N6="",0,IFERROR($N6*Assumptions!$B$8,"")))</f>
        <v/>
      </c>
      <c r="Y6" s="33">
        <f>IF($A6="","",IF($O6="",0,IFERROR($O6*Assumptions!$B$9,"")))</f>
        <v/>
      </c>
      <c r="Z6" s="33">
        <f>IF($A6="","",IF(OR($T6="",$U6=""),"",IFERROR($T6*$U6+SUM($M6,$V6:$Y6),"")))</f>
        <v/>
      </c>
      <c r="AA6" s="33">
        <f>IF($Z6="","",IFERROR($Z6*IF($R6="",Assumptions!$B$10,$R6),""))</f>
        <v/>
      </c>
      <c r="AB6" s="33">
        <f>IF($Z6="","",IFERROR(SUM($Z6,$AA6),""))</f>
        <v/>
      </c>
      <c r="AC6" s="20">
        <f>IF($B6="","",IFERROR($B6+Assumptions!$B$11,""))</f>
        <v/>
      </c>
      <c r="AD6" s="21">
        <f>IF($A6="","",IF(OR(COUNTBLANK($B6:$J6)&gt;0,COUNTBLANK($P6:$Q6)&gt;0),"Check required fields",IF(AND($J6&lt;&gt;"No Device",OR($K6="",$K6=0)),"Check device quantity",IF($AB6="","Check pricing lists",IF($AB6&gt;Assumptions!$B$12,"Review high estimate",IF(AND(OR($Q6="Draft",$Q6="Sent"),$AC6&lt;Assumptions!$B$4),"Validity date passed",""))))))</f>
        <v/>
      </c>
      <c r="AF6">
        <f>'Assumptions'!$A$25</f>
        <v/>
      </c>
      <c r="AG6">
        <f>'Assumptions'!$D$25</f>
        <v/>
      </c>
      <c r="AH6">
        <f>'Assumptions'!$J$25</f>
        <v/>
      </c>
      <c r="AK6">
        <f>'Assumptions'!$G$25</f>
        <v/>
      </c>
      <c r="AM6">
        <f>'Assumptions'!$N$25</f>
        <v/>
      </c>
      <c r="AO6">
        <f>Assumptions!$B$13</f>
        <v/>
      </c>
    </row>
    <row r="7" ht="30" customHeight="1">
      <c r="A7" s="12" t="inlineStr">
        <is>
          <t>FIC-WR-26004</t>
        </is>
      </c>
      <c r="B7" s="13" t="n">
        <v>46274</v>
      </c>
      <c r="C7" s="14" t="inlineStr">
        <is>
          <t>Fictional Copper Kite Market</t>
        </is>
      </c>
      <c r="D7" s="14" t="inlineStr">
        <is>
          <t>Fictional Site Delta - 400 Example Avenue, Nowhere, IL 00000</t>
        </is>
      </c>
      <c r="E7" s="12" t="inlineStr">
        <is>
          <t>Other Wildlife</t>
        </is>
      </c>
      <c r="F7" s="12" t="inlineStr">
        <is>
          <t>Ground Level</t>
        </is>
      </c>
      <c r="G7" s="12" t="inlineStr">
        <is>
          <t>Inspection and estimate</t>
        </is>
      </c>
      <c r="H7" s="12" t="inlineStr">
        <is>
          <t>Fictional Taylor Quill</t>
        </is>
      </c>
      <c r="I7" s="12" t="inlineStr">
        <is>
          <t>Fictional Route Willow</t>
        </is>
      </c>
      <c r="J7" s="12" t="inlineStr">
        <is>
          <t>No Device</t>
        </is>
      </c>
      <c r="K7" s="15" t="n">
        <v>0</v>
      </c>
      <c r="L7" s="16" t="n">
        <v>0</v>
      </c>
      <c r="M7" s="34" t="n">
        <v>0</v>
      </c>
      <c r="N7" s="15" t="n">
        <v>0</v>
      </c>
      <c r="O7" s="16" t="n">
        <v>0</v>
      </c>
      <c r="P7" s="12" t="inlineStr">
        <is>
          <t>Customer</t>
        </is>
      </c>
      <c r="Q7" s="12" t="inlineStr">
        <is>
          <t>Draft</t>
        </is>
      </c>
      <c r="R7" s="35" t="n">
        <v>0</v>
      </c>
      <c r="S7" s="14" t="inlineStr">
        <is>
          <t>Lower-bound quantity, hours, visits, miles, and contingency test.</t>
        </is>
      </c>
      <c r="T7" s="32">
        <f>IF($A7="","",IFERROR(VLOOKUP($E7,Assumptions!$A$21:$B$29,2,FALSE),""))</f>
        <v/>
      </c>
      <c r="U7" s="37">
        <f>IF($A7="","",IFERROR(VLOOKUP($F7,Assumptions!$D$21:$E$27,2,FALSE),""))</f>
        <v/>
      </c>
      <c r="V7" s="32">
        <f>IF($A7="","",IF(OR($J7="",$K7=""),0,IFERROR($K7*VLOOKUP($J7,Assumptions!$G$21:$H$26,2,FALSE),"")))</f>
        <v/>
      </c>
      <c r="W7" s="32">
        <f>IF($A7="","",IF($L7="",0,IFERROR($L7*Assumptions!$B$7,"")))</f>
        <v/>
      </c>
      <c r="X7" s="32">
        <f>IF($A7="","",IF($N7="",0,IFERROR($N7*Assumptions!$B$8,"")))</f>
        <v/>
      </c>
      <c r="Y7" s="32">
        <f>IF($A7="","",IF($O7="",0,IFERROR($O7*Assumptions!$B$9,"")))</f>
        <v/>
      </c>
      <c r="Z7" s="32">
        <f>IF($A7="","",IF(OR($T7="",$U7=""),"",IFERROR($T7*$U7+SUM($M7,$V7:$Y7),"")))</f>
        <v/>
      </c>
      <c r="AA7" s="32">
        <f>IF($Z7="","",IFERROR($Z7*IF($R7="",Assumptions!$B$10,$R7),""))</f>
        <v/>
      </c>
      <c r="AB7" s="32">
        <f>IF($Z7="","",IFERROR(SUM($Z7,$AA7),""))</f>
        <v/>
      </c>
      <c r="AC7" s="23">
        <f>IF($B7="","",IFERROR($B7+Assumptions!$B$11,""))</f>
        <v/>
      </c>
      <c r="AD7" s="24">
        <f>IF($A7="","",IF(OR(COUNTBLANK($B7:$J7)&gt;0,COUNTBLANK($P7:$Q7)&gt;0),"Check required fields",IF(AND($J7&lt;&gt;"No Device",OR($K7="",$K7=0)),"Check device quantity",IF($AB7="","Check pricing lists",IF($AB7&gt;Assumptions!$B$12,"Review high estimate",IF(AND(OR($Q7="Draft",$Q7="Sent"),$AC7&lt;Assumptions!$B$4),"Validity date passed",""))))))</f>
        <v/>
      </c>
      <c r="AF7">
        <f>'Assumptions'!$A$26</f>
        <v/>
      </c>
      <c r="AG7">
        <f>'Assumptions'!$D$26</f>
        <v/>
      </c>
      <c r="AH7">
        <f>'Assumptions'!$J$26</f>
        <v/>
      </c>
      <c r="AK7">
        <f>'Assumptions'!$G$26</f>
        <v/>
      </c>
      <c r="AO7">
        <f>Assumptions!$B$18</f>
        <v/>
      </c>
    </row>
    <row r="8" ht="30" customHeight="1">
      <c r="A8" s="12" t="inlineStr">
        <is>
          <t>FIC-WR-26005</t>
        </is>
      </c>
      <c r="B8" s="13" t="n">
        <v>45911</v>
      </c>
      <c r="C8" s="14" t="inlineStr">
        <is>
          <t>Fictional Juniper Archive</t>
        </is>
      </c>
      <c r="D8" s="14" t="inlineStr">
        <is>
          <t>Fictional Site Echo - 500 Mockingbird Court, Fable, WI 00000</t>
        </is>
      </c>
      <c r="E8" s="12" t="inlineStr">
        <is>
          <t>Opossum</t>
        </is>
      </c>
      <c r="F8" s="12" t="inlineStr">
        <is>
          <t>Crawlspace</t>
        </is>
      </c>
      <c r="G8" s="12" t="inlineStr">
        <is>
          <t>Removal setup</t>
        </is>
      </c>
      <c r="H8" s="12" t="inlineStr">
        <is>
          <t>Fictional Avery Hart</t>
        </is>
      </c>
      <c r="I8" s="12" t="inlineStr">
        <is>
          <t>Fictional Route Amber</t>
        </is>
      </c>
      <c r="J8" s="12" t="inlineStr">
        <is>
          <t>Fictional Cage Device</t>
        </is>
      </c>
      <c r="K8" s="15" t="n">
        <v>2</v>
      </c>
      <c r="L8" s="16" t="n">
        <v>3.5</v>
      </c>
      <c r="M8" s="34" t="n">
        <v>325</v>
      </c>
      <c r="N8" s="15" t="n">
        <v>1</v>
      </c>
      <c r="O8" s="16" t="n">
        <v>16</v>
      </c>
      <c r="P8" s="12" t="inlineStr">
        <is>
          <t>Other Authorized Contact</t>
        </is>
      </c>
      <c r="Q8" s="12" t="inlineStr">
        <is>
          <t>Declined</t>
        </is>
      </c>
      <c r="R8" s="35" t="n">
        <v>0.05</v>
      </c>
      <c r="S8" s="14" t="inlineStr">
        <is>
          <t>Historical boundary-date example retained for workbook testing.</t>
        </is>
      </c>
      <c r="T8" s="33">
        <f>IF($A8="","",IFERROR(VLOOKUP($E8,Assumptions!$A$21:$B$29,2,FALSE),""))</f>
        <v/>
      </c>
      <c r="U8" s="36">
        <f>IF($A8="","",IFERROR(VLOOKUP($F8,Assumptions!$D$21:$E$27,2,FALSE),""))</f>
        <v/>
      </c>
      <c r="V8" s="33">
        <f>IF($A8="","",IF(OR($J8="",$K8=""),0,IFERROR($K8*VLOOKUP($J8,Assumptions!$G$21:$H$26,2,FALSE),"")))</f>
        <v/>
      </c>
      <c r="W8" s="33">
        <f>IF($A8="","",IF($L8="",0,IFERROR($L8*Assumptions!$B$7,"")))</f>
        <v/>
      </c>
      <c r="X8" s="33">
        <f>IF($A8="","",IF($N8="",0,IFERROR($N8*Assumptions!$B$8,"")))</f>
        <v/>
      </c>
      <c r="Y8" s="33">
        <f>IF($A8="","",IF($O8="",0,IFERROR($O8*Assumptions!$B$9,"")))</f>
        <v/>
      </c>
      <c r="Z8" s="33">
        <f>IF($A8="","",IF(OR($T8="",$U8=""),"",IFERROR($T8*$U8+SUM($M8,$V8:$Y8),"")))</f>
        <v/>
      </c>
      <c r="AA8" s="33">
        <f>IF($Z8="","",IFERROR($Z8*IF($R8="",Assumptions!$B$10,$R8),""))</f>
        <v/>
      </c>
      <c r="AB8" s="33">
        <f>IF($Z8="","",IFERROR(SUM($Z8,$AA8),""))</f>
        <v/>
      </c>
      <c r="AC8" s="20">
        <f>IF($B8="","",IFERROR($B8+Assumptions!$B$11,""))</f>
        <v/>
      </c>
      <c r="AD8" s="21">
        <f>IF($A8="","",IF(OR(COUNTBLANK($B8:$J8)&gt;0,COUNTBLANK($P8:$Q8)&gt;0),"Check required fields",IF(AND($J8&lt;&gt;"No Device",OR($K8="",$K8=0)),"Check device quantity",IF($AB8="","Check pricing lists",IF($AB8&gt;Assumptions!$B$12,"Review high estimate",IF(AND(OR($Q8="Draft",$Q8="Sent"),$AC8&lt;Assumptions!$B$4),"Validity date passed",""))))))</f>
        <v/>
      </c>
      <c r="AF8">
        <f>'Assumptions'!$A$27</f>
        <v/>
      </c>
      <c r="AG8">
        <f>'Assumptions'!$D$27</f>
        <v/>
      </c>
      <c r="AH8">
        <f>'Assumptions'!$J$27</f>
        <v/>
      </c>
    </row>
    <row r="9" ht="30" customHeight="1">
      <c r="A9" s="12" t="inlineStr">
        <is>
          <t>FIC-WR-26006</t>
        </is>
      </c>
      <c r="B9" s="13" t="n">
        <v>46251</v>
      </c>
      <c r="C9" s="14" t="inlineStr">
        <is>
          <t>Fictional Moonbeam Cafe LLC</t>
        </is>
      </c>
      <c r="D9" s="14" t="inlineStr">
        <is>
          <t>Fictional Site Foxtrot - 600 Demo Drive, Storybook, OH 00000</t>
        </is>
      </c>
      <c r="E9" s="12" t="inlineStr">
        <is>
          <t>Skunk</t>
        </is>
      </c>
      <c r="F9" s="12" t="inlineStr">
        <is>
          <t>Outbuilding</t>
        </is>
      </c>
      <c r="G9" s="12" t="inlineStr">
        <is>
          <t>Monitoring visit plan</t>
        </is>
      </c>
      <c r="H9" s="12" t="inlineStr">
        <is>
          <t>Fictional Jordan Vale</t>
        </is>
      </c>
      <c r="I9" s="12" t="inlineStr">
        <is>
          <t>Fictional Route Cedar</t>
        </is>
      </c>
      <c r="J9" s="12" t="inlineStr">
        <is>
          <t>Fictional Cage Device</t>
        </is>
      </c>
      <c r="K9" s="15" t="n">
        <v>1</v>
      </c>
      <c r="L9" s="16" t="n">
        <v>3</v>
      </c>
      <c r="M9" s="34" t="n">
        <v>250</v>
      </c>
      <c r="N9" s="15" t="n">
        <v>3</v>
      </c>
      <c r="O9" s="16" t="n">
        <v>28</v>
      </c>
      <c r="P9" s="12" t="inlineStr">
        <is>
          <t>Tenant</t>
        </is>
      </c>
      <c r="Q9" s="12" t="inlineStr">
        <is>
          <t>Sent</t>
        </is>
      </c>
      <c r="R9" s="35" t="n">
        <v>0.05</v>
      </c>
      <c r="S9" s="14" t="inlineStr">
        <is>
          <t>Outbuilding access responsibility should be confirmed.</t>
        </is>
      </c>
      <c r="T9" s="32">
        <f>IF($A9="","",IFERROR(VLOOKUP($E9,Assumptions!$A$21:$B$29,2,FALSE),""))</f>
        <v/>
      </c>
      <c r="U9" s="37">
        <f>IF($A9="","",IFERROR(VLOOKUP($F9,Assumptions!$D$21:$E$27,2,FALSE),""))</f>
        <v/>
      </c>
      <c r="V9" s="32">
        <f>IF($A9="","",IF(OR($J9="",$K9=""),0,IFERROR($K9*VLOOKUP($J9,Assumptions!$G$21:$H$26,2,FALSE),"")))</f>
        <v/>
      </c>
      <c r="W9" s="32">
        <f>IF($A9="","",IF($L9="",0,IFERROR($L9*Assumptions!$B$7,"")))</f>
        <v/>
      </c>
      <c r="X9" s="32">
        <f>IF($A9="","",IF($N9="",0,IFERROR($N9*Assumptions!$B$8,"")))</f>
        <v/>
      </c>
      <c r="Y9" s="32">
        <f>IF($A9="","",IF($O9="",0,IFERROR($O9*Assumptions!$B$9,"")))</f>
        <v/>
      </c>
      <c r="Z9" s="32">
        <f>IF($A9="","",IF(OR($T9="",$U9=""),"",IFERROR($T9*$U9+SUM($M9,$V9:$Y9),"")))</f>
        <v/>
      </c>
      <c r="AA9" s="32">
        <f>IF($Z9="","",IFERROR($Z9*IF($R9="",Assumptions!$B$10,$R9),""))</f>
        <v/>
      </c>
      <c r="AB9" s="32">
        <f>IF($Z9="","",IFERROR(SUM($Z9,$AA9),""))</f>
        <v/>
      </c>
      <c r="AC9" s="23">
        <f>IF($B9="","",IFERROR($B9+Assumptions!$B$11,""))</f>
        <v/>
      </c>
      <c r="AD9" s="24">
        <f>IF($A9="","",IF(OR(COUNTBLANK($B9:$J9)&gt;0,COUNTBLANK($P9:$Q9)&gt;0),"Check required fields",IF(AND($J9&lt;&gt;"No Device",OR($K9="",$K9=0)),"Check device quantity",IF($AB9="","Check pricing lists",IF($AB9&gt;Assumptions!$B$12,"Review high estimate",IF(AND(OR($Q9="Draft",$Q9="Sent"),$AC9&lt;Assumptions!$B$4),"Validity date passed",""))))))</f>
        <v/>
      </c>
      <c r="AF9">
        <f>'Assumptions'!$A$28</f>
        <v/>
      </c>
    </row>
    <row r="10" ht="30" customHeight="1">
      <c r="A10" s="12" t="inlineStr">
        <is>
          <t>FIC-WR-26007</t>
        </is>
      </c>
      <c r="B10" s="13" t="n">
        <v>46261</v>
      </c>
      <c r="C10" s="14" t="inlineStr">
        <is>
          <t>Fictional Paper Finch Homes</t>
        </is>
      </c>
      <c r="D10" s="14" t="inlineStr">
        <is>
          <t>Fictional Site Golf - 700 Fiction Way, Makebelieve, IN 00000</t>
        </is>
      </c>
      <c r="E10" s="12" t="inlineStr">
        <is>
          <t>Snake</t>
        </is>
      </c>
      <c r="F10" s="12" t="inlineStr">
        <is>
          <t>Wall Void</t>
        </is>
      </c>
      <c r="G10" s="12" t="inlineStr">
        <is>
          <t>Entry-point exclusion</t>
        </is>
      </c>
      <c r="H10" s="12" t="inlineStr">
        <is>
          <t>Fictional Morgan Reed</t>
        </is>
      </c>
      <c r="I10" s="12" t="inlineStr">
        <is>
          <t>Fictional Route Quartz</t>
        </is>
      </c>
      <c r="J10" s="12" t="inlineStr">
        <is>
          <t>Fictional Exclusion Mesh Pack</t>
        </is>
      </c>
      <c r="K10" s="15" t="n">
        <v>2</v>
      </c>
      <c r="L10" s="16" t="n">
        <v>5</v>
      </c>
      <c r="M10" s="34" t="n">
        <v>575</v>
      </c>
      <c r="N10" s="15" t="n">
        <v>1</v>
      </c>
      <c r="O10" s="16" t="n">
        <v>42</v>
      </c>
      <c r="P10" s="12" t="inlineStr">
        <is>
          <t>Property Manager</t>
        </is>
      </c>
      <c r="Q10" s="12" t="inlineStr">
        <is>
          <t>On Hold</t>
        </is>
      </c>
      <c r="R10" s="35" t="n">
        <v>0.1</v>
      </c>
      <c r="S10" s="14" t="inlineStr">
        <is>
          <t>Wall-void access and repair extent need further review.</t>
        </is>
      </c>
      <c r="T10" s="33">
        <f>IF($A10="","",IFERROR(VLOOKUP($E10,Assumptions!$A$21:$B$29,2,FALSE),""))</f>
        <v/>
      </c>
      <c r="U10" s="36">
        <f>IF($A10="","",IFERROR(VLOOKUP($F10,Assumptions!$D$21:$E$27,2,FALSE),""))</f>
        <v/>
      </c>
      <c r="V10" s="33">
        <f>IF($A10="","",IF(OR($J10="",$K10=""),0,IFERROR($K10*VLOOKUP($J10,Assumptions!$G$21:$H$26,2,FALSE),"")))</f>
        <v/>
      </c>
      <c r="W10" s="33">
        <f>IF($A10="","",IF($L10="",0,IFERROR($L10*Assumptions!$B$7,"")))</f>
        <v/>
      </c>
      <c r="X10" s="33">
        <f>IF($A10="","",IF($N10="",0,IFERROR($N10*Assumptions!$B$8,"")))</f>
        <v/>
      </c>
      <c r="Y10" s="33">
        <f>IF($A10="","",IF($O10="",0,IFERROR($O10*Assumptions!$B$9,"")))</f>
        <v/>
      </c>
      <c r="Z10" s="33">
        <f>IF($A10="","",IF(OR($T10="",$U10=""),"",IFERROR($T10*$U10+SUM($M10,$V10:$Y10),"")))</f>
        <v/>
      </c>
      <c r="AA10" s="33">
        <f>IF($Z10="","",IFERROR($Z10*IF($R10="",Assumptions!$B$10,$R10),""))</f>
        <v/>
      </c>
      <c r="AB10" s="33">
        <f>IF($Z10="","",IFERROR(SUM($Z10,$AA10),""))</f>
        <v/>
      </c>
      <c r="AC10" s="20">
        <f>IF($B10="","",IFERROR($B10+Assumptions!$B$11,""))</f>
        <v/>
      </c>
      <c r="AD10" s="21">
        <f>IF($A10="","",IF(OR(COUNTBLANK($B10:$J10)&gt;0,COUNTBLANK($P10:$Q10)&gt;0),"Check required fields",IF(AND($J10&lt;&gt;"No Device",OR($K10="",$K10=0)),"Check device quantity",IF($AB10="","Check pricing lists",IF($AB10&gt;Assumptions!$B$12,"Review high estimate",IF(AND(OR($Q10="Draft",$Q10="Sent"),$AC10&lt;Assumptions!$B$4),"Validity date passed",""))))))</f>
        <v/>
      </c>
      <c r="AF10">
        <f>'Assumptions'!$A$29</f>
        <v/>
      </c>
    </row>
    <row r="11" ht="30" customHeight="1">
      <c r="A11" s="12" t="inlineStr">
        <is>
          <t>FIC-WR-26008</t>
        </is>
      </c>
      <c r="B11" s="13" t="n">
        <v>46275</v>
      </c>
      <c r="C11" s="14" t="inlineStr">
        <is>
          <t>Fictional Quiet Harbor Workshop</t>
        </is>
      </c>
      <c r="D11" s="14" t="inlineStr">
        <is>
          <t>Fictional Site Hotel - 800 Scenario Boulevard, Imaginary, MI 00000</t>
        </is>
      </c>
      <c r="E11" s="12" t="inlineStr">
        <is>
          <t>Bird</t>
        </is>
      </c>
      <c r="F11" s="12" t="inlineStr">
        <is>
          <t>Roofline</t>
        </is>
      </c>
      <c r="G11" s="12" t="inlineStr">
        <is>
          <t>Entry-point exclusion</t>
        </is>
      </c>
      <c r="H11" s="12" t="inlineStr">
        <is>
          <t>Fictional Taylor Quill</t>
        </is>
      </c>
      <c r="I11" s="12" t="inlineStr">
        <is>
          <t>Fictional Route Willow</t>
        </is>
      </c>
      <c r="J11" s="12" t="inlineStr">
        <is>
          <t>Fictional Exclusion Mesh Pack</t>
        </is>
      </c>
      <c r="K11" s="15" t="n">
        <v>25</v>
      </c>
      <c r="L11" s="16" t="n">
        <v>40</v>
      </c>
      <c r="M11" s="34" t="n">
        <v>8000</v>
      </c>
      <c r="N11" s="15" t="n">
        <v>12</v>
      </c>
      <c r="O11" s="16" t="n">
        <v>200</v>
      </c>
      <c r="P11" s="12" t="inlineStr">
        <is>
          <t>Customer</t>
        </is>
      </c>
      <c r="Q11" s="12" t="inlineStr">
        <is>
          <t>Draft</t>
        </is>
      </c>
      <c r="R11" s="35" t="n">
        <v>0.25</v>
      </c>
      <c r="S11" s="14" t="inlineStr">
        <is>
          <t>Upper-limit operating example; scope and amount require human review.</t>
        </is>
      </c>
      <c r="T11" s="32">
        <f>IF($A11="","",IFERROR(VLOOKUP($E11,Assumptions!$A$21:$B$29,2,FALSE),""))</f>
        <v/>
      </c>
      <c r="U11" s="37">
        <f>IF($A11="","",IFERROR(VLOOKUP($F11,Assumptions!$D$21:$E$27,2,FALSE),""))</f>
        <v/>
      </c>
      <c r="V11" s="32">
        <f>IF($A11="","",IF(OR($J11="",$K11=""),0,IFERROR($K11*VLOOKUP($J11,Assumptions!$G$21:$H$26,2,FALSE),"")))</f>
        <v/>
      </c>
      <c r="W11" s="32">
        <f>IF($A11="","",IF($L11="",0,IFERROR($L11*Assumptions!$B$7,"")))</f>
        <v/>
      </c>
      <c r="X11" s="32">
        <f>IF($A11="","",IF($N11="",0,IFERROR($N11*Assumptions!$B$8,"")))</f>
        <v/>
      </c>
      <c r="Y11" s="32">
        <f>IF($A11="","",IF($O11="",0,IFERROR($O11*Assumptions!$B$9,"")))</f>
        <v/>
      </c>
      <c r="Z11" s="32">
        <f>IF($A11="","",IF(OR($T11="",$U11=""),"",IFERROR($T11*$U11+SUM($M11,$V11:$Y11),"")))</f>
        <v/>
      </c>
      <c r="AA11" s="32">
        <f>IF($Z11="","",IFERROR($Z11*IF($R11="",Assumptions!$B$10,$R11),""))</f>
        <v/>
      </c>
      <c r="AB11" s="32">
        <f>IF($Z11="","",IFERROR(SUM($Z11,$AA11),""))</f>
        <v/>
      </c>
      <c r="AC11" s="23">
        <f>IF($B11="","",IFERROR($B11+Assumptions!$B$11,""))</f>
        <v/>
      </c>
      <c r="AD11" s="24">
        <f>IF($A11="","",IF(OR(COUNTBLANK($B11:$J11)&gt;0,COUNTBLANK($P11:$Q11)&gt;0),"Check required fields",IF(AND($J11&lt;&gt;"No Device",OR($K11="",$K11=0)),"Check device quantity",IF($AB11="","Check pricing lists",IF($AB11&gt;Assumptions!$B$12,"Review high estimate",IF(AND(OR($Q11="Draft",$Q11="Sent"),$AC11&lt;Assumptions!$B$4),"Validity date passed",""))))))</f>
        <v/>
      </c>
    </row>
    <row r="12" ht="30" customHeight="1">
      <c r="A12" s="12" t="inlineStr">
        <is>
          <t>FIC-WR-26009</t>
        </is>
      </c>
      <c r="B12" s="13" t="n">
        <v>46268</v>
      </c>
      <c r="C12" s="14" t="inlineStr">
        <is>
          <t>Fictional Silver Thimble Inn</t>
        </is>
      </c>
      <c r="D12" s="14" t="inlineStr">
        <is>
          <t>Fictional Site India - 900 Example Terrace, Pretend, IL 00000</t>
        </is>
      </c>
      <c r="E12" s="12" t="inlineStr">
        <is>
          <t>Groundhog</t>
        </is>
      </c>
      <c r="F12" s="12" t="inlineStr">
        <is>
          <t>Ground Level</t>
        </is>
      </c>
      <c r="G12" s="12" t="inlineStr">
        <is>
          <t>Device retrieval</t>
        </is>
      </c>
      <c r="H12" s="12" t="inlineStr">
        <is>
          <t>Fictional Avery Hart</t>
        </is>
      </c>
      <c r="I12" s="12" t="inlineStr">
        <is>
          <t>Fictional Route Amber</t>
        </is>
      </c>
      <c r="J12" s="12" t="inlineStr">
        <is>
          <t>Fictional Cage Device</t>
        </is>
      </c>
      <c r="K12" s="15" t="n">
        <v>1</v>
      </c>
      <c r="L12" s="16" t="n">
        <v>2</v>
      </c>
      <c r="M12" s="34" t="n">
        <v>150</v>
      </c>
      <c r="N12" s="15" t="n">
        <v>1</v>
      </c>
      <c r="O12" s="16" t="n">
        <v>12</v>
      </c>
      <c r="P12" s="12" t="inlineStr">
        <is>
          <t>Customer</t>
        </is>
      </c>
      <c r="Q12" s="12" t="inlineStr">
        <is>
          <t>Accepted</t>
        </is>
      </c>
      <c r="R12" s="35" t="n">
        <v>0.05</v>
      </c>
      <c r="S12" s="14" t="inlineStr">
        <is>
          <t>Retrieval access window remains a customer scheduling item.</t>
        </is>
      </c>
      <c r="T12" s="33">
        <f>IF($A12="","",IFERROR(VLOOKUP($E12,Assumptions!$A$21:$B$29,2,FALSE),""))</f>
        <v/>
      </c>
      <c r="U12" s="36">
        <f>IF($A12="","",IFERROR(VLOOKUP($F12,Assumptions!$D$21:$E$27,2,FALSE),""))</f>
        <v/>
      </c>
      <c r="V12" s="33">
        <f>IF($A12="","",IF(OR($J12="",$K12=""),0,IFERROR($K12*VLOOKUP($J12,Assumptions!$G$21:$H$26,2,FALSE),"")))</f>
        <v/>
      </c>
      <c r="W12" s="33">
        <f>IF($A12="","",IF($L12="",0,IFERROR($L12*Assumptions!$B$7,"")))</f>
        <v/>
      </c>
      <c r="X12" s="33">
        <f>IF($A12="","",IF($N12="",0,IFERROR($N12*Assumptions!$B$8,"")))</f>
        <v/>
      </c>
      <c r="Y12" s="33">
        <f>IF($A12="","",IF($O12="",0,IFERROR($O12*Assumptions!$B$9,"")))</f>
        <v/>
      </c>
      <c r="Z12" s="33">
        <f>IF($A12="","",IF(OR($T12="",$U12=""),"",IFERROR($T12*$U12+SUM($M12,$V12:$Y12),"")))</f>
        <v/>
      </c>
      <c r="AA12" s="33">
        <f>IF($Z12="","",IFERROR($Z12*IF($R12="",Assumptions!$B$10,$R12),""))</f>
        <v/>
      </c>
      <c r="AB12" s="33">
        <f>IF($Z12="","",IFERROR(SUM($Z12,$AA12),""))</f>
        <v/>
      </c>
      <c r="AC12" s="20">
        <f>IF($B12="","",IFERROR($B12+Assumptions!$B$11,""))</f>
        <v/>
      </c>
      <c r="AD12" s="21">
        <f>IF($A12="","",IF(OR(COUNTBLANK($B12:$J12)&gt;0,COUNTBLANK($P12:$Q12)&gt;0),"Check required fields",IF(AND($J12&lt;&gt;"No Device",OR($K12="",$K12=0)),"Check device quantity",IF($AB12="","Check pricing lists",IF($AB12&gt;Assumptions!$B$12,"Review high estimate",IF(AND(OR($Q12="Draft",$Q12="Sent"),$AC12&lt;Assumptions!$B$4),"Validity date passed",""))))))</f>
        <v/>
      </c>
    </row>
    <row r="13" ht="30" customHeight="1">
      <c r="A13" s="12" t="inlineStr">
        <is>
          <t>FIC-WR-26010</t>
        </is>
      </c>
      <c r="B13" s="13" t="n">
        <v>46246</v>
      </c>
      <c r="C13" s="14" t="inlineStr">
        <is>
          <t>Fictional Willow Clock Studio</t>
        </is>
      </c>
      <c r="D13" s="14" t="inlineStr">
        <is>
          <t>Fictional Site Juliet - 1000 Sample Parkway, Fable, WI 00000</t>
        </is>
      </c>
      <c r="E13" s="12" t="inlineStr">
        <is>
          <t>Raccoon</t>
        </is>
      </c>
      <c r="F13" s="12" t="inlineStr">
        <is>
          <t>Attic</t>
        </is>
      </c>
      <c r="G13" s="12" t="inlineStr">
        <is>
          <t>Exclusion repair</t>
        </is>
      </c>
      <c r="H13" s="12" t="inlineStr">
        <is>
          <t>Fictional Jordan Vale</t>
        </is>
      </c>
      <c r="I13" s="12" t="inlineStr">
        <is>
          <t>Fictional Route Cedar</t>
        </is>
      </c>
      <c r="J13" s="12" t="inlineStr">
        <is>
          <t>Fictional Vent Guard</t>
        </is>
      </c>
      <c r="K13" s="15" t="n">
        <v>2</v>
      </c>
      <c r="L13" s="16" t="n">
        <v>7</v>
      </c>
      <c r="M13" s="34" t="n">
        <v>1400</v>
      </c>
      <c r="N13" s="15" t="n">
        <v>2</v>
      </c>
      <c r="O13" s="16" t="n">
        <v>54</v>
      </c>
      <c r="P13" s="12" t="inlineStr">
        <is>
          <t>Other Authorized Contact</t>
        </is>
      </c>
      <c r="Q13" s="12" t="inlineStr">
        <is>
          <t>Sent</t>
        </is>
      </c>
      <c r="R13" s="35" t="n">
        <v>0.05</v>
      </c>
      <c r="S13" s="14" t="inlineStr">
        <is>
          <t>Validity-date boundary example for workbook testing.</t>
        </is>
      </c>
      <c r="T13" s="32">
        <f>IF($A13="","",IFERROR(VLOOKUP($E13,Assumptions!$A$21:$B$29,2,FALSE),""))</f>
        <v/>
      </c>
      <c r="U13" s="37">
        <f>IF($A13="","",IFERROR(VLOOKUP($F13,Assumptions!$D$21:$E$27,2,FALSE),""))</f>
        <v/>
      </c>
      <c r="V13" s="32">
        <f>IF($A13="","",IF(OR($J13="",$K13=""),0,IFERROR($K13*VLOOKUP($J13,Assumptions!$G$21:$H$26,2,FALSE),"")))</f>
        <v/>
      </c>
      <c r="W13" s="32">
        <f>IF($A13="","",IF($L13="",0,IFERROR($L13*Assumptions!$B$7,"")))</f>
        <v/>
      </c>
      <c r="X13" s="32">
        <f>IF($A13="","",IF($N13="",0,IFERROR($N13*Assumptions!$B$8,"")))</f>
        <v/>
      </c>
      <c r="Y13" s="32">
        <f>IF($A13="","",IF($O13="",0,IFERROR($O13*Assumptions!$B$9,"")))</f>
        <v/>
      </c>
      <c r="Z13" s="32">
        <f>IF($A13="","",IF(OR($T13="",$U13=""),"",IFERROR($T13*$U13+SUM($M13,$V13:$Y13),"")))</f>
        <v/>
      </c>
      <c r="AA13" s="32">
        <f>IF($Z13="","",IFERROR($Z13*IF($R13="",Assumptions!$B$10,$R13),""))</f>
        <v/>
      </c>
      <c r="AB13" s="32">
        <f>IF($Z13="","",IFERROR(SUM($Z13,$AA13),""))</f>
        <v/>
      </c>
      <c r="AC13" s="23">
        <f>IF($B13="","",IFERROR($B13+Assumptions!$B$11,""))</f>
        <v/>
      </c>
      <c r="AD13" s="24">
        <f>IF($A13="","",IF(OR(COUNTBLANK($B13:$J13)&gt;0,COUNTBLANK($P13:$Q13)&gt;0),"Check required fields",IF(AND($J13&lt;&gt;"No Device",OR($K13="",$K13=0)),"Check device quantity",IF($AB13="","Check pricing lists",IF($AB13&gt;Assumptions!$B$12,"Review high estimate",IF(AND(OR($Q13="Draft",$Q13="Sent"),$AC13&lt;Assumptions!$B$4),"Validity date passed",""))))))</f>
        <v/>
      </c>
    </row>
    <row r="14" ht="30" customHeight="1">
      <c r="A14" s="12" t="n"/>
      <c r="B14" s="13" t="n"/>
      <c r="C14" s="14" t="n"/>
      <c r="D14" s="14" t="n"/>
      <c r="E14" s="12" t="n"/>
      <c r="F14" s="12" t="n"/>
      <c r="G14" s="12" t="n"/>
      <c r="H14" s="12" t="n"/>
      <c r="I14" s="12" t="n"/>
      <c r="J14" s="12" t="n"/>
      <c r="K14" s="15" t="n"/>
      <c r="L14" s="16" t="n"/>
      <c r="M14" s="34" t="n"/>
      <c r="N14" s="15" t="n"/>
      <c r="O14" s="16" t="n"/>
      <c r="P14" s="12" t="n"/>
      <c r="Q14" s="12" t="n"/>
      <c r="R14" s="35" t="n"/>
      <c r="S14" s="14" t="n"/>
      <c r="T14" s="33">
        <f>IF($A14="","",IFERROR(VLOOKUP($E14,Assumptions!$A$21:$B$29,2,FALSE),""))</f>
        <v/>
      </c>
      <c r="U14" s="36">
        <f>IF($A14="","",IFERROR(VLOOKUP($F14,Assumptions!$D$21:$E$27,2,FALSE),""))</f>
        <v/>
      </c>
      <c r="V14" s="33">
        <f>IF($A14="","",IF(OR($J14="",$K14=""),0,IFERROR($K14*VLOOKUP($J14,Assumptions!$G$21:$H$26,2,FALSE),"")))</f>
        <v/>
      </c>
      <c r="W14" s="33">
        <f>IF($A14="","",IF($L14="",0,IFERROR($L14*Assumptions!$B$7,"")))</f>
        <v/>
      </c>
      <c r="X14" s="33">
        <f>IF($A14="","",IF($N14="",0,IFERROR($N14*Assumptions!$B$8,"")))</f>
        <v/>
      </c>
      <c r="Y14" s="33">
        <f>IF($A14="","",IF($O14="",0,IFERROR($O14*Assumptions!$B$9,"")))</f>
        <v/>
      </c>
      <c r="Z14" s="33">
        <f>IF($A14="","",IF(OR($T14="",$U14=""),"",IFERROR($T14*$U14+SUM($M14,$V14:$Y14),"")))</f>
        <v/>
      </c>
      <c r="AA14" s="33">
        <f>IF($Z14="","",IFERROR($Z14*IF($R14="",Assumptions!$B$10,$R14),""))</f>
        <v/>
      </c>
      <c r="AB14" s="33">
        <f>IF($Z14="","",IFERROR(SUM($Z14,$AA14),""))</f>
        <v/>
      </c>
      <c r="AC14" s="20">
        <f>IF($B14="","",IFERROR($B14+Assumptions!$B$11,""))</f>
        <v/>
      </c>
      <c r="AD14" s="21">
        <f>IF($A14="","",IF(OR(COUNTBLANK($B14:$J14)&gt;0,COUNTBLANK($P14:$Q14)&gt;0),"Check required fields",IF(AND($J14&lt;&gt;"No Device",OR($K14="",$K14=0)),"Check device quantity",IF($AB14="","Check pricing lists",IF($AB14&gt;Assumptions!$B$12,"Review high estimate",IF(AND(OR($Q14="Draft",$Q14="Sent"),$AC14&lt;Assumptions!$B$4),"Validity date passed",""))))))</f>
        <v/>
      </c>
    </row>
    <row r="15" ht="30" customHeight="1">
      <c r="A15" s="12" t="n"/>
      <c r="B15" s="13" t="n"/>
      <c r="C15" s="14" t="n"/>
      <c r="D15" s="14" t="n"/>
      <c r="E15" s="12" t="n"/>
      <c r="F15" s="12" t="n"/>
      <c r="G15" s="12" t="n"/>
      <c r="H15" s="12" t="n"/>
      <c r="I15" s="12" t="n"/>
      <c r="J15" s="12" t="n"/>
      <c r="K15" s="15" t="n"/>
      <c r="L15" s="16" t="n"/>
      <c r="M15" s="34" t="n"/>
      <c r="N15" s="15" t="n"/>
      <c r="O15" s="16" t="n"/>
      <c r="P15" s="12" t="n"/>
      <c r="Q15" s="12" t="n"/>
      <c r="R15" s="35" t="n"/>
      <c r="S15" s="14" t="n"/>
      <c r="T15" s="32">
        <f>IF($A15="","",IFERROR(VLOOKUP($E15,Assumptions!$A$21:$B$29,2,FALSE),""))</f>
        <v/>
      </c>
      <c r="U15" s="37">
        <f>IF($A15="","",IFERROR(VLOOKUP($F15,Assumptions!$D$21:$E$27,2,FALSE),""))</f>
        <v/>
      </c>
      <c r="V15" s="32">
        <f>IF($A15="","",IF(OR($J15="",$K15=""),0,IFERROR($K15*VLOOKUP($J15,Assumptions!$G$21:$H$26,2,FALSE),"")))</f>
        <v/>
      </c>
      <c r="W15" s="32">
        <f>IF($A15="","",IF($L15="",0,IFERROR($L15*Assumptions!$B$7,"")))</f>
        <v/>
      </c>
      <c r="X15" s="32">
        <f>IF($A15="","",IF($N15="",0,IFERROR($N15*Assumptions!$B$8,"")))</f>
        <v/>
      </c>
      <c r="Y15" s="32">
        <f>IF($A15="","",IF($O15="",0,IFERROR($O15*Assumptions!$B$9,"")))</f>
        <v/>
      </c>
      <c r="Z15" s="32">
        <f>IF($A15="","",IF(OR($T15="",$U15=""),"",IFERROR($T15*$U15+SUM($M15,$V15:$Y15),"")))</f>
        <v/>
      </c>
      <c r="AA15" s="32">
        <f>IF($Z15="","",IFERROR($Z15*IF($R15="",Assumptions!$B$10,$R15),""))</f>
        <v/>
      </c>
      <c r="AB15" s="32">
        <f>IF($Z15="","",IFERROR(SUM($Z15,$AA15),""))</f>
        <v/>
      </c>
      <c r="AC15" s="23">
        <f>IF($B15="","",IFERROR($B15+Assumptions!$B$11,""))</f>
        <v/>
      </c>
      <c r="AD15" s="24">
        <f>IF($A15="","",IF(OR(COUNTBLANK($B15:$J15)&gt;0,COUNTBLANK($P15:$Q15)&gt;0),"Check required fields",IF(AND($J15&lt;&gt;"No Device",OR($K15="",$K15=0)),"Check device quantity",IF($AB15="","Check pricing lists",IF($AB15&gt;Assumptions!$B$12,"Review high estimate",IF(AND(OR($Q15="Draft",$Q15="Sent"),$AC15&lt;Assumptions!$B$4),"Validity date passed",""))))))</f>
        <v/>
      </c>
    </row>
    <row r="16" ht="30" customHeight="1">
      <c r="A16" s="12" t="n"/>
      <c r="B16" s="13" t="n"/>
      <c r="C16" s="14" t="n"/>
      <c r="D16" s="14" t="n"/>
      <c r="E16" s="12" t="n"/>
      <c r="F16" s="12" t="n"/>
      <c r="G16" s="12" t="n"/>
      <c r="H16" s="12" t="n"/>
      <c r="I16" s="12" t="n"/>
      <c r="J16" s="12" t="n"/>
      <c r="K16" s="15" t="n"/>
      <c r="L16" s="16" t="n"/>
      <c r="M16" s="34" t="n"/>
      <c r="N16" s="15" t="n"/>
      <c r="O16" s="16" t="n"/>
      <c r="P16" s="12" t="n"/>
      <c r="Q16" s="12" t="n"/>
      <c r="R16" s="35" t="n"/>
      <c r="S16" s="14" t="n"/>
      <c r="T16" s="33">
        <f>IF($A16="","",IFERROR(VLOOKUP($E16,Assumptions!$A$21:$B$29,2,FALSE),""))</f>
        <v/>
      </c>
      <c r="U16" s="36">
        <f>IF($A16="","",IFERROR(VLOOKUP($F16,Assumptions!$D$21:$E$27,2,FALSE),""))</f>
        <v/>
      </c>
      <c r="V16" s="33">
        <f>IF($A16="","",IF(OR($J16="",$K16=""),0,IFERROR($K16*VLOOKUP($J16,Assumptions!$G$21:$H$26,2,FALSE),"")))</f>
        <v/>
      </c>
      <c r="W16" s="33">
        <f>IF($A16="","",IF($L16="",0,IFERROR($L16*Assumptions!$B$7,"")))</f>
        <v/>
      </c>
      <c r="X16" s="33">
        <f>IF($A16="","",IF($N16="",0,IFERROR($N16*Assumptions!$B$8,"")))</f>
        <v/>
      </c>
      <c r="Y16" s="33">
        <f>IF($A16="","",IF($O16="",0,IFERROR($O16*Assumptions!$B$9,"")))</f>
        <v/>
      </c>
      <c r="Z16" s="33">
        <f>IF($A16="","",IF(OR($T16="",$U16=""),"",IFERROR($T16*$U16+SUM($M16,$V16:$Y16),"")))</f>
        <v/>
      </c>
      <c r="AA16" s="33">
        <f>IF($Z16="","",IFERROR($Z16*IF($R16="",Assumptions!$B$10,$R16),""))</f>
        <v/>
      </c>
      <c r="AB16" s="33">
        <f>IF($Z16="","",IFERROR(SUM($Z16,$AA16),""))</f>
        <v/>
      </c>
      <c r="AC16" s="20">
        <f>IF($B16="","",IFERROR($B16+Assumptions!$B$11,""))</f>
        <v/>
      </c>
      <c r="AD16" s="21">
        <f>IF($A16="","",IF(OR(COUNTBLANK($B16:$J16)&gt;0,COUNTBLANK($P16:$Q16)&gt;0),"Check required fields",IF(AND($J16&lt;&gt;"No Device",OR($K16="",$K16=0)),"Check device quantity",IF($AB16="","Check pricing lists",IF($AB16&gt;Assumptions!$B$12,"Review high estimate",IF(AND(OR($Q16="Draft",$Q16="Sent"),$AC16&lt;Assumptions!$B$4),"Validity date passed",""))))))</f>
        <v/>
      </c>
    </row>
    <row r="17" ht="30" customHeight="1">
      <c r="A17" s="12" t="n"/>
      <c r="B17" s="13" t="n"/>
      <c r="C17" s="14" t="n"/>
      <c r="D17" s="14" t="n"/>
      <c r="E17" s="12" t="n"/>
      <c r="F17" s="12" t="n"/>
      <c r="G17" s="12" t="n"/>
      <c r="H17" s="12" t="n"/>
      <c r="I17" s="12" t="n"/>
      <c r="J17" s="12" t="n"/>
      <c r="K17" s="15" t="n"/>
      <c r="L17" s="16" t="n"/>
      <c r="M17" s="34" t="n"/>
      <c r="N17" s="15" t="n"/>
      <c r="O17" s="16" t="n"/>
      <c r="P17" s="12" t="n"/>
      <c r="Q17" s="12" t="n"/>
      <c r="R17" s="35" t="n"/>
      <c r="S17" s="14" t="n"/>
      <c r="T17" s="32">
        <f>IF($A17="","",IFERROR(VLOOKUP($E17,Assumptions!$A$21:$B$29,2,FALSE),""))</f>
        <v/>
      </c>
      <c r="U17" s="37">
        <f>IF($A17="","",IFERROR(VLOOKUP($F17,Assumptions!$D$21:$E$27,2,FALSE),""))</f>
        <v/>
      </c>
      <c r="V17" s="32">
        <f>IF($A17="","",IF(OR($J17="",$K17=""),0,IFERROR($K17*VLOOKUP($J17,Assumptions!$G$21:$H$26,2,FALSE),"")))</f>
        <v/>
      </c>
      <c r="W17" s="32">
        <f>IF($A17="","",IF($L17="",0,IFERROR($L17*Assumptions!$B$7,"")))</f>
        <v/>
      </c>
      <c r="X17" s="32">
        <f>IF($A17="","",IF($N17="",0,IFERROR($N17*Assumptions!$B$8,"")))</f>
        <v/>
      </c>
      <c r="Y17" s="32">
        <f>IF($A17="","",IF($O17="",0,IFERROR($O17*Assumptions!$B$9,"")))</f>
        <v/>
      </c>
      <c r="Z17" s="32">
        <f>IF($A17="","",IF(OR($T17="",$U17=""),"",IFERROR($T17*$U17+SUM($M17,$V17:$Y17),"")))</f>
        <v/>
      </c>
      <c r="AA17" s="32">
        <f>IF($Z17="","",IFERROR($Z17*IF($R17="",Assumptions!$B$10,$R17),""))</f>
        <v/>
      </c>
      <c r="AB17" s="32">
        <f>IF($Z17="","",IFERROR(SUM($Z17,$AA17),""))</f>
        <v/>
      </c>
      <c r="AC17" s="23">
        <f>IF($B17="","",IFERROR($B17+Assumptions!$B$11,""))</f>
        <v/>
      </c>
      <c r="AD17" s="24">
        <f>IF($A17="","",IF(OR(COUNTBLANK($B17:$J17)&gt;0,COUNTBLANK($P17:$Q17)&gt;0),"Check required fields",IF(AND($J17&lt;&gt;"No Device",OR($K17="",$K17=0)),"Check device quantity",IF($AB17="","Check pricing lists",IF($AB17&gt;Assumptions!$B$12,"Review high estimate",IF(AND(OR($Q17="Draft",$Q17="Sent"),$AC17&lt;Assumptions!$B$4),"Validity date passed",""))))))</f>
        <v/>
      </c>
    </row>
    <row r="18" ht="30" customHeight="1">
      <c r="A18" s="12" t="n"/>
      <c r="B18" s="13" t="n"/>
      <c r="C18" s="14" t="n"/>
      <c r="D18" s="14" t="n"/>
      <c r="E18" s="12" t="n"/>
      <c r="F18" s="12" t="n"/>
      <c r="G18" s="12" t="n"/>
      <c r="H18" s="12" t="n"/>
      <c r="I18" s="12" t="n"/>
      <c r="J18" s="12" t="n"/>
      <c r="K18" s="15" t="n"/>
      <c r="L18" s="16" t="n"/>
      <c r="M18" s="34" t="n"/>
      <c r="N18" s="15" t="n"/>
      <c r="O18" s="16" t="n"/>
      <c r="P18" s="12" t="n"/>
      <c r="Q18" s="12" t="n"/>
      <c r="R18" s="35" t="n"/>
      <c r="S18" s="14" t="n"/>
      <c r="T18" s="33">
        <f>IF($A18="","",IFERROR(VLOOKUP($E18,Assumptions!$A$21:$B$29,2,FALSE),""))</f>
        <v/>
      </c>
      <c r="U18" s="36">
        <f>IF($A18="","",IFERROR(VLOOKUP($F18,Assumptions!$D$21:$E$27,2,FALSE),""))</f>
        <v/>
      </c>
      <c r="V18" s="33">
        <f>IF($A18="","",IF(OR($J18="",$K18=""),0,IFERROR($K18*VLOOKUP($J18,Assumptions!$G$21:$H$26,2,FALSE),"")))</f>
        <v/>
      </c>
      <c r="W18" s="33">
        <f>IF($A18="","",IF($L18="",0,IFERROR($L18*Assumptions!$B$7,"")))</f>
        <v/>
      </c>
      <c r="X18" s="33">
        <f>IF($A18="","",IF($N18="",0,IFERROR($N18*Assumptions!$B$8,"")))</f>
        <v/>
      </c>
      <c r="Y18" s="33">
        <f>IF($A18="","",IF($O18="",0,IFERROR($O18*Assumptions!$B$9,"")))</f>
        <v/>
      </c>
      <c r="Z18" s="33">
        <f>IF($A18="","",IF(OR($T18="",$U18=""),"",IFERROR($T18*$U18+SUM($M18,$V18:$Y18),"")))</f>
        <v/>
      </c>
      <c r="AA18" s="33">
        <f>IF($Z18="","",IFERROR($Z18*IF($R18="",Assumptions!$B$10,$R18),""))</f>
        <v/>
      </c>
      <c r="AB18" s="33">
        <f>IF($Z18="","",IFERROR(SUM($Z18,$AA18),""))</f>
        <v/>
      </c>
      <c r="AC18" s="20">
        <f>IF($B18="","",IFERROR($B18+Assumptions!$B$11,""))</f>
        <v/>
      </c>
      <c r="AD18" s="21">
        <f>IF($A18="","",IF(OR(COUNTBLANK($B18:$J18)&gt;0,COUNTBLANK($P18:$Q18)&gt;0),"Check required fields",IF(AND($J18&lt;&gt;"No Device",OR($K18="",$K18=0)),"Check device quantity",IF($AB18="","Check pricing lists",IF($AB18&gt;Assumptions!$B$12,"Review high estimate",IF(AND(OR($Q18="Draft",$Q18="Sent"),$AC18&lt;Assumptions!$B$4),"Validity date passed",""))))))</f>
        <v/>
      </c>
    </row>
    <row r="19" ht="30" customHeight="1">
      <c r="A19" s="12" t="n"/>
      <c r="B19" s="13" t="n"/>
      <c r="C19" s="14" t="n"/>
      <c r="D19" s="14" t="n"/>
      <c r="E19" s="12" t="n"/>
      <c r="F19" s="12" t="n"/>
      <c r="G19" s="12" t="n"/>
      <c r="H19" s="12" t="n"/>
      <c r="I19" s="12" t="n"/>
      <c r="J19" s="12" t="n"/>
      <c r="K19" s="15" t="n"/>
      <c r="L19" s="16" t="n"/>
      <c r="M19" s="34" t="n"/>
      <c r="N19" s="15" t="n"/>
      <c r="O19" s="16" t="n"/>
      <c r="P19" s="12" t="n"/>
      <c r="Q19" s="12" t="n"/>
      <c r="R19" s="35" t="n"/>
      <c r="S19" s="14" t="n"/>
      <c r="T19" s="32">
        <f>IF($A19="","",IFERROR(VLOOKUP($E19,Assumptions!$A$21:$B$29,2,FALSE),""))</f>
        <v/>
      </c>
      <c r="U19" s="37">
        <f>IF($A19="","",IFERROR(VLOOKUP($F19,Assumptions!$D$21:$E$27,2,FALSE),""))</f>
        <v/>
      </c>
      <c r="V19" s="32">
        <f>IF($A19="","",IF(OR($J19="",$K19=""),0,IFERROR($K19*VLOOKUP($J19,Assumptions!$G$21:$H$26,2,FALSE),"")))</f>
        <v/>
      </c>
      <c r="W19" s="32">
        <f>IF($A19="","",IF($L19="",0,IFERROR($L19*Assumptions!$B$7,"")))</f>
        <v/>
      </c>
      <c r="X19" s="32">
        <f>IF($A19="","",IF($N19="",0,IFERROR($N19*Assumptions!$B$8,"")))</f>
        <v/>
      </c>
      <c r="Y19" s="32">
        <f>IF($A19="","",IF($O19="",0,IFERROR($O19*Assumptions!$B$9,"")))</f>
        <v/>
      </c>
      <c r="Z19" s="32">
        <f>IF($A19="","",IF(OR($T19="",$U19=""),"",IFERROR($T19*$U19+SUM($M19,$V19:$Y19),"")))</f>
        <v/>
      </c>
      <c r="AA19" s="32">
        <f>IF($Z19="","",IFERROR($Z19*IF($R19="",Assumptions!$B$10,$R19),""))</f>
        <v/>
      </c>
      <c r="AB19" s="32">
        <f>IF($Z19="","",IFERROR(SUM($Z19,$AA19),""))</f>
        <v/>
      </c>
      <c r="AC19" s="23">
        <f>IF($B19="","",IFERROR($B19+Assumptions!$B$11,""))</f>
        <v/>
      </c>
      <c r="AD19" s="24">
        <f>IF($A19="","",IF(OR(COUNTBLANK($B19:$J19)&gt;0,COUNTBLANK($P19:$Q19)&gt;0),"Check required fields",IF(AND($J19&lt;&gt;"No Device",OR($K19="",$K19=0)),"Check device quantity",IF($AB19="","Check pricing lists",IF($AB19&gt;Assumptions!$B$12,"Review high estimate",IF(AND(OR($Q19="Draft",$Q19="Sent"),$AC19&lt;Assumptions!$B$4),"Validity date passed",""))))))</f>
        <v/>
      </c>
    </row>
    <row r="20" ht="30" customHeight="1">
      <c r="A20" s="12" t="n"/>
      <c r="B20" s="13" t="n"/>
      <c r="C20" s="14" t="n"/>
      <c r="D20" s="14" t="n"/>
      <c r="E20" s="12" t="n"/>
      <c r="F20" s="12" t="n"/>
      <c r="G20" s="12" t="n"/>
      <c r="H20" s="12" t="n"/>
      <c r="I20" s="12" t="n"/>
      <c r="J20" s="12" t="n"/>
      <c r="K20" s="15" t="n"/>
      <c r="L20" s="16" t="n"/>
      <c r="M20" s="34" t="n"/>
      <c r="N20" s="15" t="n"/>
      <c r="O20" s="16" t="n"/>
      <c r="P20" s="12" t="n"/>
      <c r="Q20" s="12" t="n"/>
      <c r="R20" s="35" t="n"/>
      <c r="S20" s="14" t="n"/>
      <c r="T20" s="33">
        <f>IF($A20="","",IFERROR(VLOOKUP($E20,Assumptions!$A$21:$B$29,2,FALSE),""))</f>
        <v/>
      </c>
      <c r="U20" s="36">
        <f>IF($A20="","",IFERROR(VLOOKUP($F20,Assumptions!$D$21:$E$27,2,FALSE),""))</f>
        <v/>
      </c>
      <c r="V20" s="33">
        <f>IF($A20="","",IF(OR($J20="",$K20=""),0,IFERROR($K20*VLOOKUP($J20,Assumptions!$G$21:$H$26,2,FALSE),"")))</f>
        <v/>
      </c>
      <c r="W20" s="33">
        <f>IF($A20="","",IF($L20="",0,IFERROR($L20*Assumptions!$B$7,"")))</f>
        <v/>
      </c>
      <c r="X20" s="33">
        <f>IF($A20="","",IF($N20="",0,IFERROR($N20*Assumptions!$B$8,"")))</f>
        <v/>
      </c>
      <c r="Y20" s="33">
        <f>IF($A20="","",IF($O20="",0,IFERROR($O20*Assumptions!$B$9,"")))</f>
        <v/>
      </c>
      <c r="Z20" s="33">
        <f>IF($A20="","",IF(OR($T20="",$U20=""),"",IFERROR($T20*$U20+SUM($M20,$V20:$Y20),"")))</f>
        <v/>
      </c>
      <c r="AA20" s="33">
        <f>IF($Z20="","",IFERROR($Z20*IF($R20="",Assumptions!$B$10,$R20),""))</f>
        <v/>
      </c>
      <c r="AB20" s="33">
        <f>IF($Z20="","",IFERROR(SUM($Z20,$AA20),""))</f>
        <v/>
      </c>
      <c r="AC20" s="20">
        <f>IF($B20="","",IFERROR($B20+Assumptions!$B$11,""))</f>
        <v/>
      </c>
      <c r="AD20" s="21">
        <f>IF($A20="","",IF(OR(COUNTBLANK($B20:$J20)&gt;0,COUNTBLANK($P20:$Q20)&gt;0),"Check required fields",IF(AND($J20&lt;&gt;"No Device",OR($K20="",$K20=0)),"Check device quantity",IF($AB20="","Check pricing lists",IF($AB20&gt;Assumptions!$B$12,"Review high estimate",IF(AND(OR($Q20="Draft",$Q20="Sent"),$AC20&lt;Assumptions!$B$4),"Validity date passed",""))))))</f>
        <v/>
      </c>
    </row>
    <row r="21" ht="30" customHeight="1">
      <c r="A21" s="12" t="n"/>
      <c r="B21" s="13" t="n"/>
      <c r="C21" s="14" t="n"/>
      <c r="D21" s="14" t="n"/>
      <c r="E21" s="12" t="n"/>
      <c r="F21" s="12" t="n"/>
      <c r="G21" s="12" t="n"/>
      <c r="H21" s="12" t="n"/>
      <c r="I21" s="12" t="n"/>
      <c r="J21" s="12" t="n"/>
      <c r="K21" s="15" t="n"/>
      <c r="L21" s="16" t="n"/>
      <c r="M21" s="34" t="n"/>
      <c r="N21" s="15" t="n"/>
      <c r="O21" s="16" t="n"/>
      <c r="P21" s="12" t="n"/>
      <c r="Q21" s="12" t="n"/>
      <c r="R21" s="35" t="n"/>
      <c r="S21" s="14" t="n"/>
      <c r="T21" s="32">
        <f>IF($A21="","",IFERROR(VLOOKUP($E21,Assumptions!$A$21:$B$29,2,FALSE),""))</f>
        <v/>
      </c>
      <c r="U21" s="37">
        <f>IF($A21="","",IFERROR(VLOOKUP($F21,Assumptions!$D$21:$E$27,2,FALSE),""))</f>
        <v/>
      </c>
      <c r="V21" s="32">
        <f>IF($A21="","",IF(OR($J21="",$K21=""),0,IFERROR($K21*VLOOKUP($J21,Assumptions!$G$21:$H$26,2,FALSE),"")))</f>
        <v/>
      </c>
      <c r="W21" s="32">
        <f>IF($A21="","",IF($L21="",0,IFERROR($L21*Assumptions!$B$7,"")))</f>
        <v/>
      </c>
      <c r="X21" s="32">
        <f>IF($A21="","",IF($N21="",0,IFERROR($N21*Assumptions!$B$8,"")))</f>
        <v/>
      </c>
      <c r="Y21" s="32">
        <f>IF($A21="","",IF($O21="",0,IFERROR($O21*Assumptions!$B$9,"")))</f>
        <v/>
      </c>
      <c r="Z21" s="32">
        <f>IF($A21="","",IF(OR($T21="",$U21=""),"",IFERROR($T21*$U21+SUM($M21,$V21:$Y21),"")))</f>
        <v/>
      </c>
      <c r="AA21" s="32">
        <f>IF($Z21="","",IFERROR($Z21*IF($R21="",Assumptions!$B$10,$R21),""))</f>
        <v/>
      </c>
      <c r="AB21" s="32">
        <f>IF($Z21="","",IFERROR(SUM($Z21,$AA21),""))</f>
        <v/>
      </c>
      <c r="AC21" s="23">
        <f>IF($B21="","",IFERROR($B21+Assumptions!$B$11,""))</f>
        <v/>
      </c>
      <c r="AD21" s="24">
        <f>IF($A21="","",IF(OR(COUNTBLANK($B21:$J21)&gt;0,COUNTBLANK($P21:$Q21)&gt;0),"Check required fields",IF(AND($J21&lt;&gt;"No Device",OR($K21="",$K21=0)),"Check device quantity",IF($AB21="","Check pricing lists",IF($AB21&gt;Assumptions!$B$12,"Review high estimate",IF(AND(OR($Q21="Draft",$Q21="Sent"),$AC21&lt;Assumptions!$B$4),"Validity date passed",""))))))</f>
        <v/>
      </c>
    </row>
    <row r="22" ht="30" customHeight="1">
      <c r="A22" s="12" t="n"/>
      <c r="B22" s="13" t="n"/>
      <c r="C22" s="14" t="n"/>
      <c r="D22" s="14" t="n"/>
      <c r="E22" s="12" t="n"/>
      <c r="F22" s="12" t="n"/>
      <c r="G22" s="12" t="n"/>
      <c r="H22" s="12" t="n"/>
      <c r="I22" s="12" t="n"/>
      <c r="J22" s="12" t="n"/>
      <c r="K22" s="15" t="n"/>
      <c r="L22" s="16" t="n"/>
      <c r="M22" s="34" t="n"/>
      <c r="N22" s="15" t="n"/>
      <c r="O22" s="16" t="n"/>
      <c r="P22" s="12" t="n"/>
      <c r="Q22" s="12" t="n"/>
      <c r="R22" s="35" t="n"/>
      <c r="S22" s="14" t="n"/>
      <c r="T22" s="33">
        <f>IF($A22="","",IFERROR(VLOOKUP($E22,Assumptions!$A$21:$B$29,2,FALSE),""))</f>
        <v/>
      </c>
      <c r="U22" s="36">
        <f>IF($A22="","",IFERROR(VLOOKUP($F22,Assumptions!$D$21:$E$27,2,FALSE),""))</f>
        <v/>
      </c>
      <c r="V22" s="33">
        <f>IF($A22="","",IF(OR($J22="",$K22=""),0,IFERROR($K22*VLOOKUP($J22,Assumptions!$G$21:$H$26,2,FALSE),"")))</f>
        <v/>
      </c>
      <c r="W22" s="33">
        <f>IF($A22="","",IF($L22="",0,IFERROR($L22*Assumptions!$B$7,"")))</f>
        <v/>
      </c>
      <c r="X22" s="33">
        <f>IF($A22="","",IF($N22="",0,IFERROR($N22*Assumptions!$B$8,"")))</f>
        <v/>
      </c>
      <c r="Y22" s="33">
        <f>IF($A22="","",IF($O22="",0,IFERROR($O22*Assumptions!$B$9,"")))</f>
        <v/>
      </c>
      <c r="Z22" s="33">
        <f>IF($A22="","",IF(OR($T22="",$U22=""),"",IFERROR($T22*$U22+SUM($M22,$V22:$Y22),"")))</f>
        <v/>
      </c>
      <c r="AA22" s="33">
        <f>IF($Z22="","",IFERROR($Z22*IF($R22="",Assumptions!$B$10,$R22),""))</f>
        <v/>
      </c>
      <c r="AB22" s="33">
        <f>IF($Z22="","",IFERROR(SUM($Z22,$AA22),""))</f>
        <v/>
      </c>
      <c r="AC22" s="20">
        <f>IF($B22="","",IFERROR($B22+Assumptions!$B$11,""))</f>
        <v/>
      </c>
      <c r="AD22" s="21">
        <f>IF($A22="","",IF(OR(COUNTBLANK($B22:$J22)&gt;0,COUNTBLANK($P22:$Q22)&gt;0),"Check required fields",IF(AND($J22&lt;&gt;"No Device",OR($K22="",$K22=0)),"Check device quantity",IF($AB22="","Check pricing lists",IF($AB22&gt;Assumptions!$B$12,"Review high estimate",IF(AND(OR($Q22="Draft",$Q22="Sent"),$AC22&lt;Assumptions!$B$4),"Validity date passed",""))))))</f>
        <v/>
      </c>
    </row>
    <row r="23" ht="30" customHeight="1">
      <c r="A23" s="12" t="n"/>
      <c r="B23" s="13" t="n"/>
      <c r="C23" s="14" t="n"/>
      <c r="D23" s="14" t="n"/>
      <c r="E23" s="12" t="n"/>
      <c r="F23" s="12" t="n"/>
      <c r="G23" s="12" t="n"/>
      <c r="H23" s="12" t="n"/>
      <c r="I23" s="12" t="n"/>
      <c r="J23" s="12" t="n"/>
      <c r="K23" s="15" t="n"/>
      <c r="L23" s="16" t="n"/>
      <c r="M23" s="34" t="n"/>
      <c r="N23" s="15" t="n"/>
      <c r="O23" s="16" t="n"/>
      <c r="P23" s="12" t="n"/>
      <c r="Q23" s="12" t="n"/>
      <c r="R23" s="35" t="n"/>
      <c r="S23" s="14" t="n"/>
      <c r="T23" s="32">
        <f>IF($A23="","",IFERROR(VLOOKUP($E23,Assumptions!$A$21:$B$29,2,FALSE),""))</f>
        <v/>
      </c>
      <c r="U23" s="37">
        <f>IF($A23="","",IFERROR(VLOOKUP($F23,Assumptions!$D$21:$E$27,2,FALSE),""))</f>
        <v/>
      </c>
      <c r="V23" s="32">
        <f>IF($A23="","",IF(OR($J23="",$K23=""),0,IFERROR($K23*VLOOKUP($J23,Assumptions!$G$21:$H$26,2,FALSE),"")))</f>
        <v/>
      </c>
      <c r="W23" s="32">
        <f>IF($A23="","",IF($L23="",0,IFERROR($L23*Assumptions!$B$7,"")))</f>
        <v/>
      </c>
      <c r="X23" s="32">
        <f>IF($A23="","",IF($N23="",0,IFERROR($N23*Assumptions!$B$8,"")))</f>
        <v/>
      </c>
      <c r="Y23" s="32">
        <f>IF($A23="","",IF($O23="",0,IFERROR($O23*Assumptions!$B$9,"")))</f>
        <v/>
      </c>
      <c r="Z23" s="32">
        <f>IF($A23="","",IF(OR($T23="",$U23=""),"",IFERROR($T23*$U23+SUM($M23,$V23:$Y23),"")))</f>
        <v/>
      </c>
      <c r="AA23" s="32">
        <f>IF($Z23="","",IFERROR($Z23*IF($R23="",Assumptions!$B$10,$R23),""))</f>
        <v/>
      </c>
      <c r="AB23" s="32">
        <f>IF($Z23="","",IFERROR(SUM($Z23,$AA23),""))</f>
        <v/>
      </c>
      <c r="AC23" s="23">
        <f>IF($B23="","",IFERROR($B23+Assumptions!$B$11,""))</f>
        <v/>
      </c>
      <c r="AD23" s="24">
        <f>IF($A23="","",IF(OR(COUNTBLANK($B23:$J23)&gt;0,COUNTBLANK($P23:$Q23)&gt;0),"Check required fields",IF(AND($J23&lt;&gt;"No Device",OR($K23="",$K23=0)),"Check device quantity",IF($AB23="","Check pricing lists",IF($AB23&gt;Assumptions!$B$12,"Review high estimate",IF(AND(OR($Q23="Draft",$Q23="Sent"),$AC23&lt;Assumptions!$B$4),"Validity date passed",""))))))</f>
        <v/>
      </c>
    </row>
    <row r="24" ht="30" customHeight="1">
      <c r="A24" s="12" t="n"/>
      <c r="B24" s="13" t="n"/>
      <c r="C24" s="14" t="n"/>
      <c r="D24" s="14" t="n"/>
      <c r="E24" s="12" t="n"/>
      <c r="F24" s="12" t="n"/>
      <c r="G24" s="12" t="n"/>
      <c r="H24" s="12" t="n"/>
      <c r="I24" s="12" t="n"/>
      <c r="J24" s="12" t="n"/>
      <c r="K24" s="15" t="n"/>
      <c r="L24" s="16" t="n"/>
      <c r="M24" s="34" t="n"/>
      <c r="N24" s="15" t="n"/>
      <c r="O24" s="16" t="n"/>
      <c r="P24" s="12" t="n"/>
      <c r="Q24" s="12" t="n"/>
      <c r="R24" s="35" t="n"/>
      <c r="S24" s="14" t="n"/>
      <c r="T24" s="33">
        <f>IF($A24="","",IFERROR(VLOOKUP($E24,Assumptions!$A$21:$B$29,2,FALSE),""))</f>
        <v/>
      </c>
      <c r="U24" s="36">
        <f>IF($A24="","",IFERROR(VLOOKUP($F24,Assumptions!$D$21:$E$27,2,FALSE),""))</f>
        <v/>
      </c>
      <c r="V24" s="33">
        <f>IF($A24="","",IF(OR($J24="",$K24=""),0,IFERROR($K24*VLOOKUP($J24,Assumptions!$G$21:$H$26,2,FALSE),"")))</f>
        <v/>
      </c>
      <c r="W24" s="33">
        <f>IF($A24="","",IF($L24="",0,IFERROR($L24*Assumptions!$B$7,"")))</f>
        <v/>
      </c>
      <c r="X24" s="33">
        <f>IF($A24="","",IF($N24="",0,IFERROR($N24*Assumptions!$B$8,"")))</f>
        <v/>
      </c>
      <c r="Y24" s="33">
        <f>IF($A24="","",IF($O24="",0,IFERROR($O24*Assumptions!$B$9,"")))</f>
        <v/>
      </c>
      <c r="Z24" s="33">
        <f>IF($A24="","",IF(OR($T24="",$U24=""),"",IFERROR($T24*$U24+SUM($M24,$V24:$Y24),"")))</f>
        <v/>
      </c>
      <c r="AA24" s="33">
        <f>IF($Z24="","",IFERROR($Z24*IF($R24="",Assumptions!$B$10,$R24),""))</f>
        <v/>
      </c>
      <c r="AB24" s="33">
        <f>IF($Z24="","",IFERROR(SUM($Z24,$AA24),""))</f>
        <v/>
      </c>
      <c r="AC24" s="20">
        <f>IF($B24="","",IFERROR($B24+Assumptions!$B$11,""))</f>
        <v/>
      </c>
      <c r="AD24" s="21">
        <f>IF($A24="","",IF(OR(COUNTBLANK($B24:$J24)&gt;0,COUNTBLANK($P24:$Q24)&gt;0),"Check required fields",IF(AND($J24&lt;&gt;"No Device",OR($K24="",$K24=0)),"Check device quantity",IF($AB24="","Check pricing lists",IF($AB24&gt;Assumptions!$B$12,"Review high estimate",IF(AND(OR($Q24="Draft",$Q24="Sent"),$AC24&lt;Assumptions!$B$4),"Validity date passed",""))))))</f>
        <v/>
      </c>
    </row>
    <row r="25" ht="30" customHeight="1">
      <c r="A25" s="12" t="n"/>
      <c r="B25" s="13" t="n"/>
      <c r="C25" s="14" t="n"/>
      <c r="D25" s="14" t="n"/>
      <c r="E25" s="12" t="n"/>
      <c r="F25" s="12" t="n"/>
      <c r="G25" s="12" t="n"/>
      <c r="H25" s="12" t="n"/>
      <c r="I25" s="12" t="n"/>
      <c r="J25" s="12" t="n"/>
      <c r="K25" s="15" t="n"/>
      <c r="L25" s="16" t="n"/>
      <c r="M25" s="34" t="n"/>
      <c r="N25" s="15" t="n"/>
      <c r="O25" s="16" t="n"/>
      <c r="P25" s="12" t="n"/>
      <c r="Q25" s="12" t="n"/>
      <c r="R25" s="35" t="n"/>
      <c r="S25" s="14" t="n"/>
      <c r="T25" s="32">
        <f>IF($A25="","",IFERROR(VLOOKUP($E25,Assumptions!$A$21:$B$29,2,FALSE),""))</f>
        <v/>
      </c>
      <c r="U25" s="37">
        <f>IF($A25="","",IFERROR(VLOOKUP($F25,Assumptions!$D$21:$E$27,2,FALSE),""))</f>
        <v/>
      </c>
      <c r="V25" s="32">
        <f>IF($A25="","",IF(OR($J25="",$K25=""),0,IFERROR($K25*VLOOKUP($J25,Assumptions!$G$21:$H$26,2,FALSE),"")))</f>
        <v/>
      </c>
      <c r="W25" s="32">
        <f>IF($A25="","",IF($L25="",0,IFERROR($L25*Assumptions!$B$7,"")))</f>
        <v/>
      </c>
      <c r="X25" s="32">
        <f>IF($A25="","",IF($N25="",0,IFERROR($N25*Assumptions!$B$8,"")))</f>
        <v/>
      </c>
      <c r="Y25" s="32">
        <f>IF($A25="","",IF($O25="",0,IFERROR($O25*Assumptions!$B$9,"")))</f>
        <v/>
      </c>
      <c r="Z25" s="32">
        <f>IF($A25="","",IF(OR($T25="",$U25=""),"",IFERROR($T25*$U25+SUM($M25,$V25:$Y25),"")))</f>
        <v/>
      </c>
      <c r="AA25" s="32">
        <f>IF($Z25="","",IFERROR($Z25*IF($R25="",Assumptions!$B$10,$R25),""))</f>
        <v/>
      </c>
      <c r="AB25" s="32">
        <f>IF($Z25="","",IFERROR(SUM($Z25,$AA25),""))</f>
        <v/>
      </c>
      <c r="AC25" s="23">
        <f>IF($B25="","",IFERROR($B25+Assumptions!$B$11,""))</f>
        <v/>
      </c>
      <c r="AD25" s="24">
        <f>IF($A25="","",IF(OR(COUNTBLANK($B25:$J25)&gt;0,COUNTBLANK($P25:$Q25)&gt;0),"Check required fields",IF(AND($J25&lt;&gt;"No Device",OR($K25="",$K25=0)),"Check device quantity",IF($AB25="","Check pricing lists",IF($AB25&gt;Assumptions!$B$12,"Review high estimate",IF(AND(OR($Q25="Draft",$Q25="Sent"),$AC25&lt;Assumptions!$B$4),"Validity date passed",""))))))</f>
        <v/>
      </c>
    </row>
    <row r="26" ht="30" customHeight="1">
      <c r="A26" s="12" t="n"/>
      <c r="B26" s="13" t="n"/>
      <c r="C26" s="14" t="n"/>
      <c r="D26" s="14" t="n"/>
      <c r="E26" s="12" t="n"/>
      <c r="F26" s="12" t="n"/>
      <c r="G26" s="12" t="n"/>
      <c r="H26" s="12" t="n"/>
      <c r="I26" s="12" t="n"/>
      <c r="J26" s="12" t="n"/>
      <c r="K26" s="15" t="n"/>
      <c r="L26" s="16" t="n"/>
      <c r="M26" s="34" t="n"/>
      <c r="N26" s="15" t="n"/>
      <c r="O26" s="16" t="n"/>
      <c r="P26" s="12" t="n"/>
      <c r="Q26" s="12" t="n"/>
      <c r="R26" s="35" t="n"/>
      <c r="S26" s="14" t="n"/>
      <c r="T26" s="33">
        <f>IF($A26="","",IFERROR(VLOOKUP($E26,Assumptions!$A$21:$B$29,2,FALSE),""))</f>
        <v/>
      </c>
      <c r="U26" s="36">
        <f>IF($A26="","",IFERROR(VLOOKUP($F26,Assumptions!$D$21:$E$27,2,FALSE),""))</f>
        <v/>
      </c>
      <c r="V26" s="33">
        <f>IF($A26="","",IF(OR($J26="",$K26=""),0,IFERROR($K26*VLOOKUP($J26,Assumptions!$G$21:$H$26,2,FALSE),"")))</f>
        <v/>
      </c>
      <c r="W26" s="33">
        <f>IF($A26="","",IF($L26="",0,IFERROR($L26*Assumptions!$B$7,"")))</f>
        <v/>
      </c>
      <c r="X26" s="33">
        <f>IF($A26="","",IF($N26="",0,IFERROR($N26*Assumptions!$B$8,"")))</f>
        <v/>
      </c>
      <c r="Y26" s="33">
        <f>IF($A26="","",IF($O26="",0,IFERROR($O26*Assumptions!$B$9,"")))</f>
        <v/>
      </c>
      <c r="Z26" s="33">
        <f>IF($A26="","",IF(OR($T26="",$U26=""),"",IFERROR($T26*$U26+SUM($M26,$V26:$Y26),"")))</f>
        <v/>
      </c>
      <c r="AA26" s="33">
        <f>IF($Z26="","",IFERROR($Z26*IF($R26="",Assumptions!$B$10,$R26),""))</f>
        <v/>
      </c>
      <c r="AB26" s="33">
        <f>IF($Z26="","",IFERROR(SUM($Z26,$AA26),""))</f>
        <v/>
      </c>
      <c r="AC26" s="20">
        <f>IF($B26="","",IFERROR($B26+Assumptions!$B$11,""))</f>
        <v/>
      </c>
      <c r="AD26" s="21">
        <f>IF($A26="","",IF(OR(COUNTBLANK($B26:$J26)&gt;0,COUNTBLANK($P26:$Q26)&gt;0),"Check required fields",IF(AND($J26&lt;&gt;"No Device",OR($K26="",$K26=0)),"Check device quantity",IF($AB26="","Check pricing lists",IF($AB26&gt;Assumptions!$B$12,"Review high estimate",IF(AND(OR($Q26="Draft",$Q26="Sent"),$AC26&lt;Assumptions!$B$4),"Validity date passed",""))))))</f>
        <v/>
      </c>
    </row>
    <row r="27" ht="30" customHeight="1">
      <c r="A27" s="12" t="n"/>
      <c r="B27" s="13" t="n"/>
      <c r="C27" s="14" t="n"/>
      <c r="D27" s="14" t="n"/>
      <c r="E27" s="12" t="n"/>
      <c r="F27" s="12" t="n"/>
      <c r="G27" s="12" t="n"/>
      <c r="H27" s="12" t="n"/>
      <c r="I27" s="12" t="n"/>
      <c r="J27" s="12" t="n"/>
      <c r="K27" s="15" t="n"/>
      <c r="L27" s="16" t="n"/>
      <c r="M27" s="34" t="n"/>
      <c r="N27" s="15" t="n"/>
      <c r="O27" s="16" t="n"/>
      <c r="P27" s="12" t="n"/>
      <c r="Q27" s="12" t="n"/>
      <c r="R27" s="35" t="n"/>
      <c r="S27" s="14" t="n"/>
      <c r="T27" s="32">
        <f>IF($A27="","",IFERROR(VLOOKUP($E27,Assumptions!$A$21:$B$29,2,FALSE),""))</f>
        <v/>
      </c>
      <c r="U27" s="37">
        <f>IF($A27="","",IFERROR(VLOOKUP($F27,Assumptions!$D$21:$E$27,2,FALSE),""))</f>
        <v/>
      </c>
      <c r="V27" s="32">
        <f>IF($A27="","",IF(OR($J27="",$K27=""),0,IFERROR($K27*VLOOKUP($J27,Assumptions!$G$21:$H$26,2,FALSE),"")))</f>
        <v/>
      </c>
      <c r="W27" s="32">
        <f>IF($A27="","",IF($L27="",0,IFERROR($L27*Assumptions!$B$7,"")))</f>
        <v/>
      </c>
      <c r="X27" s="32">
        <f>IF($A27="","",IF($N27="",0,IFERROR($N27*Assumptions!$B$8,"")))</f>
        <v/>
      </c>
      <c r="Y27" s="32">
        <f>IF($A27="","",IF($O27="",0,IFERROR($O27*Assumptions!$B$9,"")))</f>
        <v/>
      </c>
      <c r="Z27" s="32">
        <f>IF($A27="","",IF(OR($T27="",$U27=""),"",IFERROR($T27*$U27+SUM($M27,$V27:$Y27),"")))</f>
        <v/>
      </c>
      <c r="AA27" s="32">
        <f>IF($Z27="","",IFERROR($Z27*IF($R27="",Assumptions!$B$10,$R27),""))</f>
        <v/>
      </c>
      <c r="AB27" s="32">
        <f>IF($Z27="","",IFERROR(SUM($Z27,$AA27),""))</f>
        <v/>
      </c>
      <c r="AC27" s="23">
        <f>IF($B27="","",IFERROR($B27+Assumptions!$B$11,""))</f>
        <v/>
      </c>
      <c r="AD27" s="24">
        <f>IF($A27="","",IF(OR(COUNTBLANK($B27:$J27)&gt;0,COUNTBLANK($P27:$Q27)&gt;0),"Check required fields",IF(AND($J27&lt;&gt;"No Device",OR($K27="",$K27=0)),"Check device quantity",IF($AB27="","Check pricing lists",IF($AB27&gt;Assumptions!$B$12,"Review high estimate",IF(AND(OR($Q27="Draft",$Q27="Sent"),$AC27&lt;Assumptions!$B$4),"Validity date passed",""))))))</f>
        <v/>
      </c>
    </row>
    <row r="28" ht="30" customHeight="1">
      <c r="A28" s="12" t="n"/>
      <c r="B28" s="13" t="n"/>
      <c r="C28" s="14" t="n"/>
      <c r="D28" s="14" t="n"/>
      <c r="E28" s="12" t="n"/>
      <c r="F28" s="12" t="n"/>
      <c r="G28" s="12" t="n"/>
      <c r="H28" s="12" t="n"/>
      <c r="I28" s="12" t="n"/>
      <c r="J28" s="12" t="n"/>
      <c r="K28" s="15" t="n"/>
      <c r="L28" s="16" t="n"/>
      <c r="M28" s="34" t="n"/>
      <c r="N28" s="15" t="n"/>
      <c r="O28" s="16" t="n"/>
      <c r="P28" s="12" t="n"/>
      <c r="Q28" s="12" t="n"/>
      <c r="R28" s="35" t="n"/>
      <c r="S28" s="14" t="n"/>
      <c r="T28" s="33">
        <f>IF($A28="","",IFERROR(VLOOKUP($E28,Assumptions!$A$21:$B$29,2,FALSE),""))</f>
        <v/>
      </c>
      <c r="U28" s="36">
        <f>IF($A28="","",IFERROR(VLOOKUP($F28,Assumptions!$D$21:$E$27,2,FALSE),""))</f>
        <v/>
      </c>
      <c r="V28" s="33">
        <f>IF($A28="","",IF(OR($J28="",$K28=""),0,IFERROR($K28*VLOOKUP($J28,Assumptions!$G$21:$H$26,2,FALSE),"")))</f>
        <v/>
      </c>
      <c r="W28" s="33">
        <f>IF($A28="","",IF($L28="",0,IFERROR($L28*Assumptions!$B$7,"")))</f>
        <v/>
      </c>
      <c r="X28" s="33">
        <f>IF($A28="","",IF($N28="",0,IFERROR($N28*Assumptions!$B$8,"")))</f>
        <v/>
      </c>
      <c r="Y28" s="33">
        <f>IF($A28="","",IF($O28="",0,IFERROR($O28*Assumptions!$B$9,"")))</f>
        <v/>
      </c>
      <c r="Z28" s="33">
        <f>IF($A28="","",IF(OR($T28="",$U28=""),"",IFERROR($T28*$U28+SUM($M28,$V28:$Y28),"")))</f>
        <v/>
      </c>
      <c r="AA28" s="33">
        <f>IF($Z28="","",IFERROR($Z28*IF($R28="",Assumptions!$B$10,$R28),""))</f>
        <v/>
      </c>
      <c r="AB28" s="33">
        <f>IF($Z28="","",IFERROR(SUM($Z28,$AA28),""))</f>
        <v/>
      </c>
      <c r="AC28" s="20">
        <f>IF($B28="","",IFERROR($B28+Assumptions!$B$11,""))</f>
        <v/>
      </c>
      <c r="AD28" s="21">
        <f>IF($A28="","",IF(OR(COUNTBLANK($B28:$J28)&gt;0,COUNTBLANK($P28:$Q28)&gt;0),"Check required fields",IF(AND($J28&lt;&gt;"No Device",OR($K28="",$K28=0)),"Check device quantity",IF($AB28="","Check pricing lists",IF($AB28&gt;Assumptions!$B$12,"Review high estimate",IF(AND(OR($Q28="Draft",$Q28="Sent"),$AC28&lt;Assumptions!$B$4),"Validity date passed",""))))))</f>
        <v/>
      </c>
    </row>
    <row r="29" ht="30" customHeight="1">
      <c r="A29" s="12" t="n"/>
      <c r="B29" s="13" t="n"/>
      <c r="C29" s="14" t="n"/>
      <c r="D29" s="14" t="n"/>
      <c r="E29" s="12" t="n"/>
      <c r="F29" s="12" t="n"/>
      <c r="G29" s="12" t="n"/>
      <c r="H29" s="12" t="n"/>
      <c r="I29" s="12" t="n"/>
      <c r="J29" s="12" t="n"/>
      <c r="K29" s="15" t="n"/>
      <c r="L29" s="16" t="n"/>
      <c r="M29" s="34" t="n"/>
      <c r="N29" s="15" t="n"/>
      <c r="O29" s="16" t="n"/>
      <c r="P29" s="12" t="n"/>
      <c r="Q29" s="12" t="n"/>
      <c r="R29" s="35" t="n"/>
      <c r="S29" s="14" t="n"/>
      <c r="T29" s="32">
        <f>IF($A29="","",IFERROR(VLOOKUP($E29,Assumptions!$A$21:$B$29,2,FALSE),""))</f>
        <v/>
      </c>
      <c r="U29" s="37">
        <f>IF($A29="","",IFERROR(VLOOKUP($F29,Assumptions!$D$21:$E$27,2,FALSE),""))</f>
        <v/>
      </c>
      <c r="V29" s="32">
        <f>IF($A29="","",IF(OR($J29="",$K29=""),0,IFERROR($K29*VLOOKUP($J29,Assumptions!$G$21:$H$26,2,FALSE),"")))</f>
        <v/>
      </c>
      <c r="W29" s="32">
        <f>IF($A29="","",IF($L29="",0,IFERROR($L29*Assumptions!$B$7,"")))</f>
        <v/>
      </c>
      <c r="X29" s="32">
        <f>IF($A29="","",IF($N29="",0,IFERROR($N29*Assumptions!$B$8,"")))</f>
        <v/>
      </c>
      <c r="Y29" s="32">
        <f>IF($A29="","",IF($O29="",0,IFERROR($O29*Assumptions!$B$9,"")))</f>
        <v/>
      </c>
      <c r="Z29" s="32">
        <f>IF($A29="","",IF(OR($T29="",$U29=""),"",IFERROR($T29*$U29+SUM($M29,$V29:$Y29),"")))</f>
        <v/>
      </c>
      <c r="AA29" s="32">
        <f>IF($Z29="","",IFERROR($Z29*IF($R29="",Assumptions!$B$10,$R29),""))</f>
        <v/>
      </c>
      <c r="AB29" s="32">
        <f>IF($Z29="","",IFERROR(SUM($Z29,$AA29),""))</f>
        <v/>
      </c>
      <c r="AC29" s="23">
        <f>IF($B29="","",IFERROR($B29+Assumptions!$B$11,""))</f>
        <v/>
      </c>
      <c r="AD29" s="24">
        <f>IF($A29="","",IF(OR(COUNTBLANK($B29:$J29)&gt;0,COUNTBLANK($P29:$Q29)&gt;0),"Check required fields",IF(AND($J29&lt;&gt;"No Device",OR($K29="",$K29=0)),"Check device quantity",IF($AB29="","Check pricing lists",IF($AB29&gt;Assumptions!$B$12,"Review high estimate",IF(AND(OR($Q29="Draft",$Q29="Sent"),$AC29&lt;Assumptions!$B$4),"Validity date passed",""))))))</f>
        <v/>
      </c>
    </row>
    <row r="30" ht="30" customHeight="1">
      <c r="A30" s="12" t="n"/>
      <c r="B30" s="13" t="n"/>
      <c r="C30" s="14" t="n"/>
      <c r="D30" s="14" t="n"/>
      <c r="E30" s="12" t="n"/>
      <c r="F30" s="12" t="n"/>
      <c r="G30" s="12" t="n"/>
      <c r="H30" s="12" t="n"/>
      <c r="I30" s="12" t="n"/>
      <c r="J30" s="12" t="n"/>
      <c r="K30" s="15" t="n"/>
      <c r="L30" s="16" t="n"/>
      <c r="M30" s="34" t="n"/>
      <c r="N30" s="15" t="n"/>
      <c r="O30" s="16" t="n"/>
      <c r="P30" s="12" t="n"/>
      <c r="Q30" s="12" t="n"/>
      <c r="R30" s="35" t="n"/>
      <c r="S30" s="14" t="n"/>
      <c r="T30" s="33">
        <f>IF($A30="","",IFERROR(VLOOKUP($E30,Assumptions!$A$21:$B$29,2,FALSE),""))</f>
        <v/>
      </c>
      <c r="U30" s="36">
        <f>IF($A30="","",IFERROR(VLOOKUP($F30,Assumptions!$D$21:$E$27,2,FALSE),""))</f>
        <v/>
      </c>
      <c r="V30" s="33">
        <f>IF($A30="","",IF(OR($J30="",$K30=""),0,IFERROR($K30*VLOOKUP($J30,Assumptions!$G$21:$H$26,2,FALSE),"")))</f>
        <v/>
      </c>
      <c r="W30" s="33">
        <f>IF($A30="","",IF($L30="",0,IFERROR($L30*Assumptions!$B$7,"")))</f>
        <v/>
      </c>
      <c r="X30" s="33">
        <f>IF($A30="","",IF($N30="",0,IFERROR($N30*Assumptions!$B$8,"")))</f>
        <v/>
      </c>
      <c r="Y30" s="33">
        <f>IF($A30="","",IF($O30="",0,IFERROR($O30*Assumptions!$B$9,"")))</f>
        <v/>
      </c>
      <c r="Z30" s="33">
        <f>IF($A30="","",IF(OR($T30="",$U30=""),"",IFERROR($T30*$U30+SUM($M30,$V30:$Y30),"")))</f>
        <v/>
      </c>
      <c r="AA30" s="33">
        <f>IF($Z30="","",IFERROR($Z30*IF($R30="",Assumptions!$B$10,$R30),""))</f>
        <v/>
      </c>
      <c r="AB30" s="33">
        <f>IF($Z30="","",IFERROR(SUM($Z30,$AA30),""))</f>
        <v/>
      </c>
      <c r="AC30" s="20">
        <f>IF($B30="","",IFERROR($B30+Assumptions!$B$11,""))</f>
        <v/>
      </c>
      <c r="AD30" s="21">
        <f>IF($A30="","",IF(OR(COUNTBLANK($B30:$J30)&gt;0,COUNTBLANK($P30:$Q30)&gt;0),"Check required fields",IF(AND($J30&lt;&gt;"No Device",OR($K30="",$K30=0)),"Check device quantity",IF($AB30="","Check pricing lists",IF($AB30&gt;Assumptions!$B$12,"Review high estimate",IF(AND(OR($Q30="Draft",$Q30="Sent"),$AC30&lt;Assumptions!$B$4),"Validity date passed",""))))))</f>
        <v/>
      </c>
    </row>
    <row r="31" ht="30" customHeight="1">
      <c r="A31" s="12" t="n"/>
      <c r="B31" s="13" t="n"/>
      <c r="C31" s="14" t="n"/>
      <c r="D31" s="14" t="n"/>
      <c r="E31" s="12" t="n"/>
      <c r="F31" s="12" t="n"/>
      <c r="G31" s="12" t="n"/>
      <c r="H31" s="12" t="n"/>
      <c r="I31" s="12" t="n"/>
      <c r="J31" s="12" t="n"/>
      <c r="K31" s="15" t="n"/>
      <c r="L31" s="16" t="n"/>
      <c r="M31" s="34" t="n"/>
      <c r="N31" s="15" t="n"/>
      <c r="O31" s="16" t="n"/>
      <c r="P31" s="12" t="n"/>
      <c r="Q31" s="12" t="n"/>
      <c r="R31" s="35" t="n"/>
      <c r="S31" s="14" t="n"/>
      <c r="T31" s="32">
        <f>IF($A31="","",IFERROR(VLOOKUP($E31,Assumptions!$A$21:$B$29,2,FALSE),""))</f>
        <v/>
      </c>
      <c r="U31" s="37">
        <f>IF($A31="","",IFERROR(VLOOKUP($F31,Assumptions!$D$21:$E$27,2,FALSE),""))</f>
        <v/>
      </c>
      <c r="V31" s="32">
        <f>IF($A31="","",IF(OR($J31="",$K31=""),0,IFERROR($K31*VLOOKUP($J31,Assumptions!$G$21:$H$26,2,FALSE),"")))</f>
        <v/>
      </c>
      <c r="W31" s="32">
        <f>IF($A31="","",IF($L31="",0,IFERROR($L31*Assumptions!$B$7,"")))</f>
        <v/>
      </c>
      <c r="X31" s="32">
        <f>IF($A31="","",IF($N31="",0,IFERROR($N31*Assumptions!$B$8,"")))</f>
        <v/>
      </c>
      <c r="Y31" s="32">
        <f>IF($A31="","",IF($O31="",0,IFERROR($O31*Assumptions!$B$9,"")))</f>
        <v/>
      </c>
      <c r="Z31" s="32">
        <f>IF($A31="","",IF(OR($T31="",$U31=""),"",IFERROR($T31*$U31+SUM($M31,$V31:$Y31),"")))</f>
        <v/>
      </c>
      <c r="AA31" s="32">
        <f>IF($Z31="","",IFERROR($Z31*IF($R31="",Assumptions!$B$10,$R31),""))</f>
        <v/>
      </c>
      <c r="AB31" s="32">
        <f>IF($Z31="","",IFERROR(SUM($Z31,$AA31),""))</f>
        <v/>
      </c>
      <c r="AC31" s="23">
        <f>IF($B31="","",IFERROR($B31+Assumptions!$B$11,""))</f>
        <v/>
      </c>
      <c r="AD31" s="24">
        <f>IF($A31="","",IF(OR(COUNTBLANK($B31:$J31)&gt;0,COUNTBLANK($P31:$Q31)&gt;0),"Check required fields",IF(AND($J31&lt;&gt;"No Device",OR($K31="",$K31=0)),"Check device quantity",IF($AB31="","Check pricing lists",IF($AB31&gt;Assumptions!$B$12,"Review high estimate",IF(AND(OR($Q31="Draft",$Q31="Sent"),$AC31&lt;Assumptions!$B$4),"Validity date passed",""))))))</f>
        <v/>
      </c>
    </row>
    <row r="32" ht="30" customHeight="1">
      <c r="A32" s="12" t="n"/>
      <c r="B32" s="13" t="n"/>
      <c r="C32" s="14" t="n"/>
      <c r="D32" s="14" t="n"/>
      <c r="E32" s="12" t="n"/>
      <c r="F32" s="12" t="n"/>
      <c r="G32" s="12" t="n"/>
      <c r="H32" s="12" t="n"/>
      <c r="I32" s="12" t="n"/>
      <c r="J32" s="12" t="n"/>
      <c r="K32" s="15" t="n"/>
      <c r="L32" s="16" t="n"/>
      <c r="M32" s="34" t="n"/>
      <c r="N32" s="15" t="n"/>
      <c r="O32" s="16" t="n"/>
      <c r="P32" s="12" t="n"/>
      <c r="Q32" s="12" t="n"/>
      <c r="R32" s="35" t="n"/>
      <c r="S32" s="14" t="n"/>
      <c r="T32" s="33">
        <f>IF($A32="","",IFERROR(VLOOKUP($E32,Assumptions!$A$21:$B$29,2,FALSE),""))</f>
        <v/>
      </c>
      <c r="U32" s="36">
        <f>IF($A32="","",IFERROR(VLOOKUP($F32,Assumptions!$D$21:$E$27,2,FALSE),""))</f>
        <v/>
      </c>
      <c r="V32" s="33">
        <f>IF($A32="","",IF(OR($J32="",$K32=""),0,IFERROR($K32*VLOOKUP($J32,Assumptions!$G$21:$H$26,2,FALSE),"")))</f>
        <v/>
      </c>
      <c r="W32" s="33">
        <f>IF($A32="","",IF($L32="",0,IFERROR($L32*Assumptions!$B$7,"")))</f>
        <v/>
      </c>
      <c r="X32" s="33">
        <f>IF($A32="","",IF($N32="",0,IFERROR($N32*Assumptions!$B$8,"")))</f>
        <v/>
      </c>
      <c r="Y32" s="33">
        <f>IF($A32="","",IF($O32="",0,IFERROR($O32*Assumptions!$B$9,"")))</f>
        <v/>
      </c>
      <c r="Z32" s="33">
        <f>IF($A32="","",IF(OR($T32="",$U32=""),"",IFERROR($T32*$U32+SUM($M32,$V32:$Y32),"")))</f>
        <v/>
      </c>
      <c r="AA32" s="33">
        <f>IF($Z32="","",IFERROR($Z32*IF($R32="",Assumptions!$B$10,$R32),""))</f>
        <v/>
      </c>
      <c r="AB32" s="33">
        <f>IF($Z32="","",IFERROR(SUM($Z32,$AA32),""))</f>
        <v/>
      </c>
      <c r="AC32" s="20">
        <f>IF($B32="","",IFERROR($B32+Assumptions!$B$11,""))</f>
        <v/>
      </c>
      <c r="AD32" s="21">
        <f>IF($A32="","",IF(OR(COUNTBLANK($B32:$J32)&gt;0,COUNTBLANK($P32:$Q32)&gt;0),"Check required fields",IF(AND($J32&lt;&gt;"No Device",OR($K32="",$K32=0)),"Check device quantity",IF($AB32="","Check pricing lists",IF($AB32&gt;Assumptions!$B$12,"Review high estimate",IF(AND(OR($Q32="Draft",$Q32="Sent"),$AC32&lt;Assumptions!$B$4),"Validity date passed",""))))))</f>
        <v/>
      </c>
    </row>
    <row r="33" ht="30" customHeight="1">
      <c r="A33" s="12" t="n"/>
      <c r="B33" s="13" t="n"/>
      <c r="C33" s="14" t="n"/>
      <c r="D33" s="14" t="n"/>
      <c r="E33" s="12" t="n"/>
      <c r="F33" s="12" t="n"/>
      <c r="G33" s="12" t="n"/>
      <c r="H33" s="12" t="n"/>
      <c r="I33" s="12" t="n"/>
      <c r="J33" s="12" t="n"/>
      <c r="K33" s="15" t="n"/>
      <c r="L33" s="16" t="n"/>
      <c r="M33" s="34" t="n"/>
      <c r="N33" s="15" t="n"/>
      <c r="O33" s="16" t="n"/>
      <c r="P33" s="12" t="n"/>
      <c r="Q33" s="12" t="n"/>
      <c r="R33" s="35" t="n"/>
      <c r="S33" s="14" t="n"/>
      <c r="T33" s="32">
        <f>IF($A33="","",IFERROR(VLOOKUP($E33,Assumptions!$A$21:$B$29,2,FALSE),""))</f>
        <v/>
      </c>
      <c r="U33" s="37">
        <f>IF($A33="","",IFERROR(VLOOKUP($F33,Assumptions!$D$21:$E$27,2,FALSE),""))</f>
        <v/>
      </c>
      <c r="V33" s="32">
        <f>IF($A33="","",IF(OR($J33="",$K33=""),0,IFERROR($K33*VLOOKUP($J33,Assumptions!$G$21:$H$26,2,FALSE),"")))</f>
        <v/>
      </c>
      <c r="W33" s="32">
        <f>IF($A33="","",IF($L33="",0,IFERROR($L33*Assumptions!$B$7,"")))</f>
        <v/>
      </c>
      <c r="X33" s="32">
        <f>IF($A33="","",IF($N33="",0,IFERROR($N33*Assumptions!$B$8,"")))</f>
        <v/>
      </c>
      <c r="Y33" s="32">
        <f>IF($A33="","",IF($O33="",0,IFERROR($O33*Assumptions!$B$9,"")))</f>
        <v/>
      </c>
      <c r="Z33" s="32">
        <f>IF($A33="","",IF(OR($T33="",$U33=""),"",IFERROR($T33*$U33+SUM($M33,$V33:$Y33),"")))</f>
        <v/>
      </c>
      <c r="AA33" s="32">
        <f>IF($Z33="","",IFERROR($Z33*IF($R33="",Assumptions!$B$10,$R33),""))</f>
        <v/>
      </c>
      <c r="AB33" s="32">
        <f>IF($Z33="","",IFERROR(SUM($Z33,$AA33),""))</f>
        <v/>
      </c>
      <c r="AC33" s="23">
        <f>IF($B33="","",IFERROR($B33+Assumptions!$B$11,""))</f>
        <v/>
      </c>
      <c r="AD33" s="24">
        <f>IF($A33="","",IF(OR(COUNTBLANK($B33:$J33)&gt;0,COUNTBLANK($P33:$Q33)&gt;0),"Check required fields",IF(AND($J33&lt;&gt;"No Device",OR($K33="",$K33=0)),"Check device quantity",IF($AB33="","Check pricing lists",IF($AB33&gt;Assumptions!$B$12,"Review high estimate",IF(AND(OR($Q33="Draft",$Q33="Sent"),$AC33&lt;Assumptions!$B$4),"Validity date passed",""))))))</f>
        <v/>
      </c>
    </row>
    <row r="34" ht="30" customHeight="1">
      <c r="A34" s="12" t="n"/>
      <c r="B34" s="13" t="n"/>
      <c r="C34" s="14" t="n"/>
      <c r="D34" s="14" t="n"/>
      <c r="E34" s="12" t="n"/>
      <c r="F34" s="12" t="n"/>
      <c r="G34" s="12" t="n"/>
      <c r="H34" s="12" t="n"/>
      <c r="I34" s="12" t="n"/>
      <c r="J34" s="12" t="n"/>
      <c r="K34" s="15" t="n"/>
      <c r="L34" s="16" t="n"/>
      <c r="M34" s="34" t="n"/>
      <c r="N34" s="15" t="n"/>
      <c r="O34" s="16" t="n"/>
      <c r="P34" s="12" t="n"/>
      <c r="Q34" s="12" t="n"/>
      <c r="R34" s="35" t="n"/>
      <c r="S34" s="14" t="n"/>
      <c r="T34" s="33">
        <f>IF($A34="","",IFERROR(VLOOKUP($E34,Assumptions!$A$21:$B$29,2,FALSE),""))</f>
        <v/>
      </c>
      <c r="U34" s="36">
        <f>IF($A34="","",IFERROR(VLOOKUP($F34,Assumptions!$D$21:$E$27,2,FALSE),""))</f>
        <v/>
      </c>
      <c r="V34" s="33">
        <f>IF($A34="","",IF(OR($J34="",$K34=""),0,IFERROR($K34*VLOOKUP($J34,Assumptions!$G$21:$H$26,2,FALSE),"")))</f>
        <v/>
      </c>
      <c r="W34" s="33">
        <f>IF($A34="","",IF($L34="",0,IFERROR($L34*Assumptions!$B$7,"")))</f>
        <v/>
      </c>
      <c r="X34" s="33">
        <f>IF($A34="","",IF($N34="",0,IFERROR($N34*Assumptions!$B$8,"")))</f>
        <v/>
      </c>
      <c r="Y34" s="33">
        <f>IF($A34="","",IF($O34="",0,IFERROR($O34*Assumptions!$B$9,"")))</f>
        <v/>
      </c>
      <c r="Z34" s="33">
        <f>IF($A34="","",IF(OR($T34="",$U34=""),"",IFERROR($T34*$U34+SUM($M34,$V34:$Y34),"")))</f>
        <v/>
      </c>
      <c r="AA34" s="33">
        <f>IF($Z34="","",IFERROR($Z34*IF($R34="",Assumptions!$B$10,$R34),""))</f>
        <v/>
      </c>
      <c r="AB34" s="33">
        <f>IF($Z34="","",IFERROR(SUM($Z34,$AA34),""))</f>
        <v/>
      </c>
      <c r="AC34" s="20">
        <f>IF($B34="","",IFERROR($B34+Assumptions!$B$11,""))</f>
        <v/>
      </c>
      <c r="AD34" s="21">
        <f>IF($A34="","",IF(OR(COUNTBLANK($B34:$J34)&gt;0,COUNTBLANK($P34:$Q34)&gt;0),"Check required fields",IF(AND($J34&lt;&gt;"No Device",OR($K34="",$K34=0)),"Check device quantity",IF($AB34="","Check pricing lists",IF($AB34&gt;Assumptions!$B$12,"Review high estimate",IF(AND(OR($Q34="Draft",$Q34="Sent"),$AC34&lt;Assumptions!$B$4),"Validity date passed",""))))))</f>
        <v/>
      </c>
    </row>
    <row r="35" ht="30" customHeight="1">
      <c r="A35" s="12" t="n"/>
      <c r="B35" s="13" t="n"/>
      <c r="C35" s="14" t="n"/>
      <c r="D35" s="14" t="n"/>
      <c r="E35" s="12" t="n"/>
      <c r="F35" s="12" t="n"/>
      <c r="G35" s="12" t="n"/>
      <c r="H35" s="12" t="n"/>
      <c r="I35" s="12" t="n"/>
      <c r="J35" s="12" t="n"/>
      <c r="K35" s="15" t="n"/>
      <c r="L35" s="16" t="n"/>
      <c r="M35" s="34" t="n"/>
      <c r="N35" s="15" t="n"/>
      <c r="O35" s="16" t="n"/>
      <c r="P35" s="12" t="n"/>
      <c r="Q35" s="12" t="n"/>
      <c r="R35" s="35" t="n"/>
      <c r="S35" s="14" t="n"/>
      <c r="T35" s="32">
        <f>IF($A35="","",IFERROR(VLOOKUP($E35,Assumptions!$A$21:$B$29,2,FALSE),""))</f>
        <v/>
      </c>
      <c r="U35" s="37">
        <f>IF($A35="","",IFERROR(VLOOKUP($F35,Assumptions!$D$21:$E$27,2,FALSE),""))</f>
        <v/>
      </c>
      <c r="V35" s="32">
        <f>IF($A35="","",IF(OR($J35="",$K35=""),0,IFERROR($K35*VLOOKUP($J35,Assumptions!$G$21:$H$26,2,FALSE),"")))</f>
        <v/>
      </c>
      <c r="W35" s="32">
        <f>IF($A35="","",IF($L35="",0,IFERROR($L35*Assumptions!$B$7,"")))</f>
        <v/>
      </c>
      <c r="X35" s="32">
        <f>IF($A35="","",IF($N35="",0,IFERROR($N35*Assumptions!$B$8,"")))</f>
        <v/>
      </c>
      <c r="Y35" s="32">
        <f>IF($A35="","",IF($O35="",0,IFERROR($O35*Assumptions!$B$9,"")))</f>
        <v/>
      </c>
      <c r="Z35" s="32">
        <f>IF($A35="","",IF(OR($T35="",$U35=""),"",IFERROR($T35*$U35+SUM($M35,$V35:$Y35),"")))</f>
        <v/>
      </c>
      <c r="AA35" s="32">
        <f>IF($Z35="","",IFERROR($Z35*IF($R35="",Assumptions!$B$10,$R35),""))</f>
        <v/>
      </c>
      <c r="AB35" s="32">
        <f>IF($Z35="","",IFERROR(SUM($Z35,$AA35),""))</f>
        <v/>
      </c>
      <c r="AC35" s="23">
        <f>IF($B35="","",IFERROR($B35+Assumptions!$B$11,""))</f>
        <v/>
      </c>
      <c r="AD35" s="24">
        <f>IF($A35="","",IF(OR(COUNTBLANK($B35:$J35)&gt;0,COUNTBLANK($P35:$Q35)&gt;0),"Check required fields",IF(AND($J35&lt;&gt;"No Device",OR($K35="",$K35=0)),"Check device quantity",IF($AB35="","Check pricing lists",IF($AB35&gt;Assumptions!$B$12,"Review high estimate",IF(AND(OR($Q35="Draft",$Q35="Sent"),$AC35&lt;Assumptions!$B$4),"Validity date passed",""))))))</f>
        <v/>
      </c>
    </row>
    <row r="36" ht="30" customHeight="1">
      <c r="A36" s="12" t="n"/>
      <c r="B36" s="13" t="n"/>
      <c r="C36" s="14" t="n"/>
      <c r="D36" s="14" t="n"/>
      <c r="E36" s="12" t="n"/>
      <c r="F36" s="12" t="n"/>
      <c r="G36" s="12" t="n"/>
      <c r="H36" s="12" t="n"/>
      <c r="I36" s="12" t="n"/>
      <c r="J36" s="12" t="n"/>
      <c r="K36" s="15" t="n"/>
      <c r="L36" s="16" t="n"/>
      <c r="M36" s="34" t="n"/>
      <c r="N36" s="15" t="n"/>
      <c r="O36" s="16" t="n"/>
      <c r="P36" s="12" t="n"/>
      <c r="Q36" s="12" t="n"/>
      <c r="R36" s="35" t="n"/>
      <c r="S36" s="14" t="n"/>
      <c r="T36" s="33">
        <f>IF($A36="","",IFERROR(VLOOKUP($E36,Assumptions!$A$21:$B$29,2,FALSE),""))</f>
        <v/>
      </c>
      <c r="U36" s="36">
        <f>IF($A36="","",IFERROR(VLOOKUP($F36,Assumptions!$D$21:$E$27,2,FALSE),""))</f>
        <v/>
      </c>
      <c r="V36" s="33">
        <f>IF($A36="","",IF(OR($J36="",$K36=""),0,IFERROR($K36*VLOOKUP($J36,Assumptions!$G$21:$H$26,2,FALSE),"")))</f>
        <v/>
      </c>
      <c r="W36" s="33">
        <f>IF($A36="","",IF($L36="",0,IFERROR($L36*Assumptions!$B$7,"")))</f>
        <v/>
      </c>
      <c r="X36" s="33">
        <f>IF($A36="","",IF($N36="",0,IFERROR($N36*Assumptions!$B$8,"")))</f>
        <v/>
      </c>
      <c r="Y36" s="33">
        <f>IF($A36="","",IF($O36="",0,IFERROR($O36*Assumptions!$B$9,"")))</f>
        <v/>
      </c>
      <c r="Z36" s="33">
        <f>IF($A36="","",IF(OR($T36="",$U36=""),"",IFERROR($T36*$U36+SUM($M36,$V36:$Y36),"")))</f>
        <v/>
      </c>
      <c r="AA36" s="33">
        <f>IF($Z36="","",IFERROR($Z36*IF($R36="",Assumptions!$B$10,$R36),""))</f>
        <v/>
      </c>
      <c r="AB36" s="33">
        <f>IF($Z36="","",IFERROR(SUM($Z36,$AA36),""))</f>
        <v/>
      </c>
      <c r="AC36" s="20">
        <f>IF($B36="","",IFERROR($B36+Assumptions!$B$11,""))</f>
        <v/>
      </c>
      <c r="AD36" s="21">
        <f>IF($A36="","",IF(OR(COUNTBLANK($B36:$J36)&gt;0,COUNTBLANK($P36:$Q36)&gt;0),"Check required fields",IF(AND($J36&lt;&gt;"No Device",OR($K36="",$K36=0)),"Check device quantity",IF($AB36="","Check pricing lists",IF($AB36&gt;Assumptions!$B$12,"Review high estimate",IF(AND(OR($Q36="Draft",$Q36="Sent"),$AC36&lt;Assumptions!$B$4),"Validity date passed",""))))))</f>
        <v/>
      </c>
    </row>
    <row r="37" ht="30" customHeight="1">
      <c r="A37" s="12" t="n"/>
      <c r="B37" s="13" t="n"/>
      <c r="C37" s="14" t="n"/>
      <c r="D37" s="14" t="n"/>
      <c r="E37" s="12" t="n"/>
      <c r="F37" s="12" t="n"/>
      <c r="G37" s="12" t="n"/>
      <c r="H37" s="12" t="n"/>
      <c r="I37" s="12" t="n"/>
      <c r="J37" s="12" t="n"/>
      <c r="K37" s="15" t="n"/>
      <c r="L37" s="16" t="n"/>
      <c r="M37" s="34" t="n"/>
      <c r="N37" s="15" t="n"/>
      <c r="O37" s="16" t="n"/>
      <c r="P37" s="12" t="n"/>
      <c r="Q37" s="12" t="n"/>
      <c r="R37" s="35" t="n"/>
      <c r="S37" s="14" t="n"/>
      <c r="T37" s="32">
        <f>IF($A37="","",IFERROR(VLOOKUP($E37,Assumptions!$A$21:$B$29,2,FALSE),""))</f>
        <v/>
      </c>
      <c r="U37" s="37">
        <f>IF($A37="","",IFERROR(VLOOKUP($F37,Assumptions!$D$21:$E$27,2,FALSE),""))</f>
        <v/>
      </c>
      <c r="V37" s="32">
        <f>IF($A37="","",IF(OR($J37="",$K37=""),0,IFERROR($K37*VLOOKUP($J37,Assumptions!$G$21:$H$26,2,FALSE),"")))</f>
        <v/>
      </c>
      <c r="W37" s="32">
        <f>IF($A37="","",IF($L37="",0,IFERROR($L37*Assumptions!$B$7,"")))</f>
        <v/>
      </c>
      <c r="X37" s="32">
        <f>IF($A37="","",IF($N37="",0,IFERROR($N37*Assumptions!$B$8,"")))</f>
        <v/>
      </c>
      <c r="Y37" s="32">
        <f>IF($A37="","",IF($O37="",0,IFERROR($O37*Assumptions!$B$9,"")))</f>
        <v/>
      </c>
      <c r="Z37" s="32">
        <f>IF($A37="","",IF(OR($T37="",$U37=""),"",IFERROR($T37*$U37+SUM($M37,$V37:$Y37),"")))</f>
        <v/>
      </c>
      <c r="AA37" s="32">
        <f>IF($Z37="","",IFERROR($Z37*IF($R37="",Assumptions!$B$10,$R37),""))</f>
        <v/>
      </c>
      <c r="AB37" s="32">
        <f>IF($Z37="","",IFERROR(SUM($Z37,$AA37),""))</f>
        <v/>
      </c>
      <c r="AC37" s="23">
        <f>IF($B37="","",IFERROR($B37+Assumptions!$B$11,""))</f>
        <v/>
      </c>
      <c r="AD37" s="24">
        <f>IF($A37="","",IF(OR(COUNTBLANK($B37:$J37)&gt;0,COUNTBLANK($P37:$Q37)&gt;0),"Check required fields",IF(AND($J37&lt;&gt;"No Device",OR($K37="",$K37=0)),"Check device quantity",IF($AB37="","Check pricing lists",IF($AB37&gt;Assumptions!$B$12,"Review high estimate",IF(AND(OR($Q37="Draft",$Q37="Sent"),$AC37&lt;Assumptions!$B$4),"Validity date passed",""))))))</f>
        <v/>
      </c>
    </row>
    <row r="38" ht="30" customHeight="1">
      <c r="A38" s="12" t="n"/>
      <c r="B38" s="13" t="n"/>
      <c r="C38" s="14" t="n"/>
      <c r="D38" s="14" t="n"/>
      <c r="E38" s="12" t="n"/>
      <c r="F38" s="12" t="n"/>
      <c r="G38" s="12" t="n"/>
      <c r="H38" s="12" t="n"/>
      <c r="I38" s="12" t="n"/>
      <c r="J38" s="12" t="n"/>
      <c r="K38" s="15" t="n"/>
      <c r="L38" s="16" t="n"/>
      <c r="M38" s="34" t="n"/>
      <c r="N38" s="15" t="n"/>
      <c r="O38" s="16" t="n"/>
      <c r="P38" s="12" t="n"/>
      <c r="Q38" s="12" t="n"/>
      <c r="R38" s="35" t="n"/>
      <c r="S38" s="14" t="n"/>
      <c r="T38" s="33">
        <f>IF($A38="","",IFERROR(VLOOKUP($E38,Assumptions!$A$21:$B$29,2,FALSE),""))</f>
        <v/>
      </c>
      <c r="U38" s="36">
        <f>IF($A38="","",IFERROR(VLOOKUP($F38,Assumptions!$D$21:$E$27,2,FALSE),""))</f>
        <v/>
      </c>
      <c r="V38" s="33">
        <f>IF($A38="","",IF(OR($J38="",$K38=""),0,IFERROR($K38*VLOOKUP($J38,Assumptions!$G$21:$H$26,2,FALSE),"")))</f>
        <v/>
      </c>
      <c r="W38" s="33">
        <f>IF($A38="","",IF($L38="",0,IFERROR($L38*Assumptions!$B$7,"")))</f>
        <v/>
      </c>
      <c r="X38" s="33">
        <f>IF($A38="","",IF($N38="",0,IFERROR($N38*Assumptions!$B$8,"")))</f>
        <v/>
      </c>
      <c r="Y38" s="33">
        <f>IF($A38="","",IF($O38="",0,IFERROR($O38*Assumptions!$B$9,"")))</f>
        <v/>
      </c>
      <c r="Z38" s="33">
        <f>IF($A38="","",IF(OR($T38="",$U38=""),"",IFERROR($T38*$U38+SUM($M38,$V38:$Y38),"")))</f>
        <v/>
      </c>
      <c r="AA38" s="33">
        <f>IF($Z38="","",IFERROR($Z38*IF($R38="",Assumptions!$B$10,$R38),""))</f>
        <v/>
      </c>
      <c r="AB38" s="33">
        <f>IF($Z38="","",IFERROR(SUM($Z38,$AA38),""))</f>
        <v/>
      </c>
      <c r="AC38" s="20">
        <f>IF($B38="","",IFERROR($B38+Assumptions!$B$11,""))</f>
        <v/>
      </c>
      <c r="AD38" s="21">
        <f>IF($A38="","",IF(OR(COUNTBLANK($B38:$J38)&gt;0,COUNTBLANK($P38:$Q38)&gt;0),"Check required fields",IF(AND($J38&lt;&gt;"No Device",OR($K38="",$K38=0)),"Check device quantity",IF($AB38="","Check pricing lists",IF($AB38&gt;Assumptions!$B$12,"Review high estimate",IF(AND(OR($Q38="Draft",$Q38="Sent"),$AC38&lt;Assumptions!$B$4),"Validity date passed",""))))))</f>
        <v/>
      </c>
    </row>
    <row r="39" ht="30" customHeight="1">
      <c r="A39" s="12" t="n"/>
      <c r="B39" s="13" t="n"/>
      <c r="C39" s="14" t="n"/>
      <c r="D39" s="14" t="n"/>
      <c r="E39" s="12" t="n"/>
      <c r="F39" s="12" t="n"/>
      <c r="G39" s="12" t="n"/>
      <c r="H39" s="12" t="n"/>
      <c r="I39" s="12" t="n"/>
      <c r="J39" s="12" t="n"/>
      <c r="K39" s="15" t="n"/>
      <c r="L39" s="16" t="n"/>
      <c r="M39" s="34" t="n"/>
      <c r="N39" s="15" t="n"/>
      <c r="O39" s="16" t="n"/>
      <c r="P39" s="12" t="n"/>
      <c r="Q39" s="12" t="n"/>
      <c r="R39" s="35" t="n"/>
      <c r="S39" s="14" t="n"/>
      <c r="T39" s="32">
        <f>IF($A39="","",IFERROR(VLOOKUP($E39,Assumptions!$A$21:$B$29,2,FALSE),""))</f>
        <v/>
      </c>
      <c r="U39" s="37">
        <f>IF($A39="","",IFERROR(VLOOKUP($F39,Assumptions!$D$21:$E$27,2,FALSE),""))</f>
        <v/>
      </c>
      <c r="V39" s="32">
        <f>IF($A39="","",IF(OR($J39="",$K39=""),0,IFERROR($K39*VLOOKUP($J39,Assumptions!$G$21:$H$26,2,FALSE),"")))</f>
        <v/>
      </c>
      <c r="W39" s="32">
        <f>IF($A39="","",IF($L39="",0,IFERROR($L39*Assumptions!$B$7,"")))</f>
        <v/>
      </c>
      <c r="X39" s="32">
        <f>IF($A39="","",IF($N39="",0,IFERROR($N39*Assumptions!$B$8,"")))</f>
        <v/>
      </c>
      <c r="Y39" s="32">
        <f>IF($A39="","",IF($O39="",0,IFERROR($O39*Assumptions!$B$9,"")))</f>
        <v/>
      </c>
      <c r="Z39" s="32">
        <f>IF($A39="","",IF(OR($T39="",$U39=""),"",IFERROR($T39*$U39+SUM($M39,$V39:$Y39),"")))</f>
        <v/>
      </c>
      <c r="AA39" s="32">
        <f>IF($Z39="","",IFERROR($Z39*IF($R39="",Assumptions!$B$10,$R39),""))</f>
        <v/>
      </c>
      <c r="AB39" s="32">
        <f>IF($Z39="","",IFERROR(SUM($Z39,$AA39),""))</f>
        <v/>
      </c>
      <c r="AC39" s="23">
        <f>IF($B39="","",IFERROR($B39+Assumptions!$B$11,""))</f>
        <v/>
      </c>
      <c r="AD39" s="24">
        <f>IF($A39="","",IF(OR(COUNTBLANK($B39:$J39)&gt;0,COUNTBLANK($P39:$Q39)&gt;0),"Check required fields",IF(AND($J39&lt;&gt;"No Device",OR($K39="",$K39=0)),"Check device quantity",IF($AB39="","Check pricing lists",IF($AB39&gt;Assumptions!$B$12,"Review high estimate",IF(AND(OR($Q39="Draft",$Q39="Sent"),$AC39&lt;Assumptions!$B$4),"Validity date passed",""))))))</f>
        <v/>
      </c>
    </row>
    <row r="40" ht="30" customHeight="1">
      <c r="A40" s="12" t="n"/>
      <c r="B40" s="13" t="n"/>
      <c r="C40" s="14" t="n"/>
      <c r="D40" s="14" t="n"/>
      <c r="E40" s="12" t="n"/>
      <c r="F40" s="12" t="n"/>
      <c r="G40" s="12" t="n"/>
      <c r="H40" s="12" t="n"/>
      <c r="I40" s="12" t="n"/>
      <c r="J40" s="12" t="n"/>
      <c r="K40" s="15" t="n"/>
      <c r="L40" s="16" t="n"/>
      <c r="M40" s="34" t="n"/>
      <c r="N40" s="15" t="n"/>
      <c r="O40" s="16" t="n"/>
      <c r="P40" s="12" t="n"/>
      <c r="Q40" s="12" t="n"/>
      <c r="R40" s="35" t="n"/>
      <c r="S40" s="14" t="n"/>
      <c r="T40" s="33">
        <f>IF($A40="","",IFERROR(VLOOKUP($E40,Assumptions!$A$21:$B$29,2,FALSE),""))</f>
        <v/>
      </c>
      <c r="U40" s="36">
        <f>IF($A40="","",IFERROR(VLOOKUP($F40,Assumptions!$D$21:$E$27,2,FALSE),""))</f>
        <v/>
      </c>
      <c r="V40" s="33">
        <f>IF($A40="","",IF(OR($J40="",$K40=""),0,IFERROR($K40*VLOOKUP($J40,Assumptions!$G$21:$H$26,2,FALSE),"")))</f>
        <v/>
      </c>
      <c r="W40" s="33">
        <f>IF($A40="","",IF($L40="",0,IFERROR($L40*Assumptions!$B$7,"")))</f>
        <v/>
      </c>
      <c r="X40" s="33">
        <f>IF($A40="","",IF($N40="",0,IFERROR($N40*Assumptions!$B$8,"")))</f>
        <v/>
      </c>
      <c r="Y40" s="33">
        <f>IF($A40="","",IF($O40="",0,IFERROR($O40*Assumptions!$B$9,"")))</f>
        <v/>
      </c>
      <c r="Z40" s="33">
        <f>IF($A40="","",IF(OR($T40="",$U40=""),"",IFERROR($T40*$U40+SUM($M40,$V40:$Y40),"")))</f>
        <v/>
      </c>
      <c r="AA40" s="33">
        <f>IF($Z40="","",IFERROR($Z40*IF($R40="",Assumptions!$B$10,$R40),""))</f>
        <v/>
      </c>
      <c r="AB40" s="33">
        <f>IF($Z40="","",IFERROR(SUM($Z40,$AA40),""))</f>
        <v/>
      </c>
      <c r="AC40" s="20">
        <f>IF($B40="","",IFERROR($B40+Assumptions!$B$11,""))</f>
        <v/>
      </c>
      <c r="AD40" s="21">
        <f>IF($A40="","",IF(OR(COUNTBLANK($B40:$J40)&gt;0,COUNTBLANK($P40:$Q40)&gt;0),"Check required fields",IF(AND($J40&lt;&gt;"No Device",OR($K40="",$K40=0)),"Check device quantity",IF($AB40="","Check pricing lists",IF($AB40&gt;Assumptions!$B$12,"Review high estimate",IF(AND(OR($Q40="Draft",$Q40="Sent"),$AC40&lt;Assumptions!$B$4),"Validity date passed",""))))))</f>
        <v/>
      </c>
    </row>
    <row r="41" ht="30" customHeight="1">
      <c r="A41" s="12" t="n"/>
      <c r="B41" s="13" t="n"/>
      <c r="C41" s="14" t="n"/>
      <c r="D41" s="14" t="n"/>
      <c r="E41" s="12" t="n"/>
      <c r="F41" s="12" t="n"/>
      <c r="G41" s="12" t="n"/>
      <c r="H41" s="12" t="n"/>
      <c r="I41" s="12" t="n"/>
      <c r="J41" s="12" t="n"/>
      <c r="K41" s="15" t="n"/>
      <c r="L41" s="16" t="n"/>
      <c r="M41" s="34" t="n"/>
      <c r="N41" s="15" t="n"/>
      <c r="O41" s="16" t="n"/>
      <c r="P41" s="12" t="n"/>
      <c r="Q41" s="12" t="n"/>
      <c r="R41" s="35" t="n"/>
      <c r="S41" s="14" t="n"/>
      <c r="T41" s="32">
        <f>IF($A41="","",IFERROR(VLOOKUP($E41,Assumptions!$A$21:$B$29,2,FALSE),""))</f>
        <v/>
      </c>
      <c r="U41" s="37">
        <f>IF($A41="","",IFERROR(VLOOKUP($F41,Assumptions!$D$21:$E$27,2,FALSE),""))</f>
        <v/>
      </c>
      <c r="V41" s="32">
        <f>IF($A41="","",IF(OR($J41="",$K41=""),0,IFERROR($K41*VLOOKUP($J41,Assumptions!$G$21:$H$26,2,FALSE),"")))</f>
        <v/>
      </c>
      <c r="W41" s="32">
        <f>IF($A41="","",IF($L41="",0,IFERROR($L41*Assumptions!$B$7,"")))</f>
        <v/>
      </c>
      <c r="X41" s="32">
        <f>IF($A41="","",IF($N41="",0,IFERROR($N41*Assumptions!$B$8,"")))</f>
        <v/>
      </c>
      <c r="Y41" s="32">
        <f>IF($A41="","",IF($O41="",0,IFERROR($O41*Assumptions!$B$9,"")))</f>
        <v/>
      </c>
      <c r="Z41" s="32">
        <f>IF($A41="","",IF(OR($T41="",$U41=""),"",IFERROR($T41*$U41+SUM($M41,$V41:$Y41),"")))</f>
        <v/>
      </c>
      <c r="AA41" s="32">
        <f>IF($Z41="","",IFERROR($Z41*IF($R41="",Assumptions!$B$10,$R41),""))</f>
        <v/>
      </c>
      <c r="AB41" s="32">
        <f>IF($Z41="","",IFERROR(SUM($Z41,$AA41),""))</f>
        <v/>
      </c>
      <c r="AC41" s="23">
        <f>IF($B41="","",IFERROR($B41+Assumptions!$B$11,""))</f>
        <v/>
      </c>
      <c r="AD41" s="24">
        <f>IF($A41="","",IF(OR(COUNTBLANK($B41:$J41)&gt;0,COUNTBLANK($P41:$Q41)&gt;0),"Check required fields",IF(AND($J41&lt;&gt;"No Device",OR($K41="",$K41=0)),"Check device quantity",IF($AB41="","Check pricing lists",IF($AB41&gt;Assumptions!$B$12,"Review high estimate",IF(AND(OR($Q41="Draft",$Q41="Sent"),$AC41&lt;Assumptions!$B$4),"Validity date passed",""))))))</f>
        <v/>
      </c>
    </row>
    <row r="42" ht="30" customHeight="1">
      <c r="A42" s="12" t="n"/>
      <c r="B42" s="13" t="n"/>
      <c r="C42" s="14" t="n"/>
      <c r="D42" s="14" t="n"/>
      <c r="E42" s="12" t="n"/>
      <c r="F42" s="12" t="n"/>
      <c r="G42" s="12" t="n"/>
      <c r="H42" s="12" t="n"/>
      <c r="I42" s="12" t="n"/>
      <c r="J42" s="12" t="n"/>
      <c r="K42" s="15" t="n"/>
      <c r="L42" s="16" t="n"/>
      <c r="M42" s="34" t="n"/>
      <c r="N42" s="15" t="n"/>
      <c r="O42" s="16" t="n"/>
      <c r="P42" s="12" t="n"/>
      <c r="Q42" s="12" t="n"/>
      <c r="R42" s="35" t="n"/>
      <c r="S42" s="14" t="n"/>
      <c r="T42" s="33">
        <f>IF($A42="","",IFERROR(VLOOKUP($E42,Assumptions!$A$21:$B$29,2,FALSE),""))</f>
        <v/>
      </c>
      <c r="U42" s="36">
        <f>IF($A42="","",IFERROR(VLOOKUP($F42,Assumptions!$D$21:$E$27,2,FALSE),""))</f>
        <v/>
      </c>
      <c r="V42" s="33">
        <f>IF($A42="","",IF(OR($J42="",$K42=""),0,IFERROR($K42*VLOOKUP($J42,Assumptions!$G$21:$H$26,2,FALSE),"")))</f>
        <v/>
      </c>
      <c r="W42" s="33">
        <f>IF($A42="","",IF($L42="",0,IFERROR($L42*Assumptions!$B$7,"")))</f>
        <v/>
      </c>
      <c r="X42" s="33">
        <f>IF($A42="","",IF($N42="",0,IFERROR($N42*Assumptions!$B$8,"")))</f>
        <v/>
      </c>
      <c r="Y42" s="33">
        <f>IF($A42="","",IF($O42="",0,IFERROR($O42*Assumptions!$B$9,"")))</f>
        <v/>
      </c>
      <c r="Z42" s="33">
        <f>IF($A42="","",IF(OR($T42="",$U42=""),"",IFERROR($T42*$U42+SUM($M42,$V42:$Y42),"")))</f>
        <v/>
      </c>
      <c r="AA42" s="33">
        <f>IF($Z42="","",IFERROR($Z42*IF($R42="",Assumptions!$B$10,$R42),""))</f>
        <v/>
      </c>
      <c r="AB42" s="33">
        <f>IF($Z42="","",IFERROR(SUM($Z42,$AA42),""))</f>
        <v/>
      </c>
      <c r="AC42" s="20">
        <f>IF($B42="","",IFERROR($B42+Assumptions!$B$11,""))</f>
        <v/>
      </c>
      <c r="AD42" s="21">
        <f>IF($A42="","",IF(OR(COUNTBLANK($B42:$J42)&gt;0,COUNTBLANK($P42:$Q42)&gt;0),"Check required fields",IF(AND($J42&lt;&gt;"No Device",OR($K42="",$K42=0)),"Check device quantity",IF($AB42="","Check pricing lists",IF($AB42&gt;Assumptions!$B$12,"Review high estimate",IF(AND(OR($Q42="Draft",$Q42="Sent"),$AC42&lt;Assumptions!$B$4),"Validity date passed",""))))))</f>
        <v/>
      </c>
    </row>
    <row r="43" ht="30" customHeight="1">
      <c r="A43" s="12" t="n"/>
      <c r="B43" s="13" t="n"/>
      <c r="C43" s="14" t="n"/>
      <c r="D43" s="14" t="n"/>
      <c r="E43" s="12" t="n"/>
      <c r="F43" s="12" t="n"/>
      <c r="G43" s="12" t="n"/>
      <c r="H43" s="12" t="n"/>
      <c r="I43" s="12" t="n"/>
      <c r="J43" s="12" t="n"/>
      <c r="K43" s="15" t="n"/>
      <c r="L43" s="16" t="n"/>
      <c r="M43" s="34" t="n"/>
      <c r="N43" s="15" t="n"/>
      <c r="O43" s="16" t="n"/>
      <c r="P43" s="12" t="n"/>
      <c r="Q43" s="12" t="n"/>
      <c r="R43" s="35" t="n"/>
      <c r="S43" s="14" t="n"/>
      <c r="T43" s="32">
        <f>IF($A43="","",IFERROR(VLOOKUP($E43,Assumptions!$A$21:$B$29,2,FALSE),""))</f>
        <v/>
      </c>
      <c r="U43" s="37">
        <f>IF($A43="","",IFERROR(VLOOKUP($F43,Assumptions!$D$21:$E$27,2,FALSE),""))</f>
        <v/>
      </c>
      <c r="V43" s="32">
        <f>IF($A43="","",IF(OR($J43="",$K43=""),0,IFERROR($K43*VLOOKUP($J43,Assumptions!$G$21:$H$26,2,FALSE),"")))</f>
        <v/>
      </c>
      <c r="W43" s="32">
        <f>IF($A43="","",IF($L43="",0,IFERROR($L43*Assumptions!$B$7,"")))</f>
        <v/>
      </c>
      <c r="X43" s="32">
        <f>IF($A43="","",IF($N43="",0,IFERROR($N43*Assumptions!$B$8,"")))</f>
        <v/>
      </c>
      <c r="Y43" s="32">
        <f>IF($A43="","",IF($O43="",0,IFERROR($O43*Assumptions!$B$9,"")))</f>
        <v/>
      </c>
      <c r="Z43" s="32">
        <f>IF($A43="","",IF(OR($T43="",$U43=""),"",IFERROR($T43*$U43+SUM($M43,$V43:$Y43),"")))</f>
        <v/>
      </c>
      <c r="AA43" s="32">
        <f>IF($Z43="","",IFERROR($Z43*IF($R43="",Assumptions!$B$10,$R43),""))</f>
        <v/>
      </c>
      <c r="AB43" s="32">
        <f>IF($Z43="","",IFERROR(SUM($Z43,$AA43),""))</f>
        <v/>
      </c>
      <c r="AC43" s="23">
        <f>IF($B43="","",IFERROR($B43+Assumptions!$B$11,""))</f>
        <v/>
      </c>
      <c r="AD43" s="24">
        <f>IF($A43="","",IF(OR(COUNTBLANK($B43:$J43)&gt;0,COUNTBLANK($P43:$Q43)&gt;0),"Check required fields",IF(AND($J43&lt;&gt;"No Device",OR($K43="",$K43=0)),"Check device quantity",IF($AB43="","Check pricing lists",IF($AB43&gt;Assumptions!$B$12,"Review high estimate",IF(AND(OR($Q43="Draft",$Q43="Sent"),$AC43&lt;Assumptions!$B$4),"Validity date passed",""))))))</f>
        <v/>
      </c>
    </row>
    <row r="44" ht="30" customHeight="1">
      <c r="A44" s="12" t="n"/>
      <c r="B44" s="13" t="n"/>
      <c r="C44" s="14" t="n"/>
      <c r="D44" s="14" t="n"/>
      <c r="E44" s="12" t="n"/>
      <c r="F44" s="12" t="n"/>
      <c r="G44" s="12" t="n"/>
      <c r="H44" s="12" t="n"/>
      <c r="I44" s="12" t="n"/>
      <c r="J44" s="12" t="n"/>
      <c r="K44" s="15" t="n"/>
      <c r="L44" s="16" t="n"/>
      <c r="M44" s="34" t="n"/>
      <c r="N44" s="15" t="n"/>
      <c r="O44" s="16" t="n"/>
      <c r="P44" s="12" t="n"/>
      <c r="Q44" s="12" t="n"/>
      <c r="R44" s="35" t="n"/>
      <c r="S44" s="14" t="n"/>
      <c r="T44" s="33">
        <f>IF($A44="","",IFERROR(VLOOKUP($E44,Assumptions!$A$21:$B$29,2,FALSE),""))</f>
        <v/>
      </c>
      <c r="U44" s="36">
        <f>IF($A44="","",IFERROR(VLOOKUP($F44,Assumptions!$D$21:$E$27,2,FALSE),""))</f>
        <v/>
      </c>
      <c r="V44" s="33">
        <f>IF($A44="","",IF(OR($J44="",$K44=""),0,IFERROR($K44*VLOOKUP($J44,Assumptions!$G$21:$H$26,2,FALSE),"")))</f>
        <v/>
      </c>
      <c r="W44" s="33">
        <f>IF($A44="","",IF($L44="",0,IFERROR($L44*Assumptions!$B$7,"")))</f>
        <v/>
      </c>
      <c r="X44" s="33">
        <f>IF($A44="","",IF($N44="",0,IFERROR($N44*Assumptions!$B$8,"")))</f>
        <v/>
      </c>
      <c r="Y44" s="33">
        <f>IF($A44="","",IF($O44="",0,IFERROR($O44*Assumptions!$B$9,"")))</f>
        <v/>
      </c>
      <c r="Z44" s="33">
        <f>IF($A44="","",IF(OR($T44="",$U44=""),"",IFERROR($T44*$U44+SUM($M44,$V44:$Y44),"")))</f>
        <v/>
      </c>
      <c r="AA44" s="33">
        <f>IF($Z44="","",IFERROR($Z44*IF($R44="",Assumptions!$B$10,$R44),""))</f>
        <v/>
      </c>
      <c r="AB44" s="33">
        <f>IF($Z44="","",IFERROR(SUM($Z44,$AA44),""))</f>
        <v/>
      </c>
      <c r="AC44" s="20">
        <f>IF($B44="","",IFERROR($B44+Assumptions!$B$11,""))</f>
        <v/>
      </c>
      <c r="AD44" s="21">
        <f>IF($A44="","",IF(OR(COUNTBLANK($B44:$J44)&gt;0,COUNTBLANK($P44:$Q44)&gt;0),"Check required fields",IF(AND($J44&lt;&gt;"No Device",OR($K44="",$K44=0)),"Check device quantity",IF($AB44="","Check pricing lists",IF($AB44&gt;Assumptions!$B$12,"Review high estimate",IF(AND(OR($Q44="Draft",$Q44="Sent"),$AC44&lt;Assumptions!$B$4),"Validity date passed",""))))))</f>
        <v/>
      </c>
    </row>
    <row r="45" ht="30" customHeight="1">
      <c r="A45" s="12" t="n"/>
      <c r="B45" s="13" t="n"/>
      <c r="C45" s="14" t="n"/>
      <c r="D45" s="14" t="n"/>
      <c r="E45" s="12" t="n"/>
      <c r="F45" s="12" t="n"/>
      <c r="G45" s="12" t="n"/>
      <c r="H45" s="12" t="n"/>
      <c r="I45" s="12" t="n"/>
      <c r="J45" s="12" t="n"/>
      <c r="K45" s="15" t="n"/>
      <c r="L45" s="16" t="n"/>
      <c r="M45" s="34" t="n"/>
      <c r="N45" s="15" t="n"/>
      <c r="O45" s="16" t="n"/>
      <c r="P45" s="12" t="n"/>
      <c r="Q45" s="12" t="n"/>
      <c r="R45" s="35" t="n"/>
      <c r="S45" s="14" t="n"/>
      <c r="T45" s="32">
        <f>IF($A45="","",IFERROR(VLOOKUP($E45,Assumptions!$A$21:$B$29,2,FALSE),""))</f>
        <v/>
      </c>
      <c r="U45" s="37">
        <f>IF($A45="","",IFERROR(VLOOKUP($F45,Assumptions!$D$21:$E$27,2,FALSE),""))</f>
        <v/>
      </c>
      <c r="V45" s="32">
        <f>IF($A45="","",IF(OR($J45="",$K45=""),0,IFERROR($K45*VLOOKUP($J45,Assumptions!$G$21:$H$26,2,FALSE),"")))</f>
        <v/>
      </c>
      <c r="W45" s="32">
        <f>IF($A45="","",IF($L45="",0,IFERROR($L45*Assumptions!$B$7,"")))</f>
        <v/>
      </c>
      <c r="X45" s="32">
        <f>IF($A45="","",IF($N45="",0,IFERROR($N45*Assumptions!$B$8,"")))</f>
        <v/>
      </c>
      <c r="Y45" s="32">
        <f>IF($A45="","",IF($O45="",0,IFERROR($O45*Assumptions!$B$9,"")))</f>
        <v/>
      </c>
      <c r="Z45" s="32">
        <f>IF($A45="","",IF(OR($T45="",$U45=""),"",IFERROR($T45*$U45+SUM($M45,$V45:$Y45),"")))</f>
        <v/>
      </c>
      <c r="AA45" s="32">
        <f>IF($Z45="","",IFERROR($Z45*IF($R45="",Assumptions!$B$10,$R45),""))</f>
        <v/>
      </c>
      <c r="AB45" s="32">
        <f>IF($Z45="","",IFERROR(SUM($Z45,$AA45),""))</f>
        <v/>
      </c>
      <c r="AC45" s="23">
        <f>IF($B45="","",IFERROR($B45+Assumptions!$B$11,""))</f>
        <v/>
      </c>
      <c r="AD45" s="24">
        <f>IF($A45="","",IF(OR(COUNTBLANK($B45:$J45)&gt;0,COUNTBLANK($P45:$Q45)&gt;0),"Check required fields",IF(AND($J45&lt;&gt;"No Device",OR($K45="",$K45=0)),"Check device quantity",IF($AB45="","Check pricing lists",IF($AB45&gt;Assumptions!$B$12,"Review high estimate",IF(AND(OR($Q45="Draft",$Q45="Sent"),$AC45&lt;Assumptions!$B$4),"Validity date passed",""))))))</f>
        <v/>
      </c>
    </row>
    <row r="46" ht="30" customHeight="1">
      <c r="A46" s="12" t="n"/>
      <c r="B46" s="13" t="n"/>
      <c r="C46" s="14" t="n"/>
      <c r="D46" s="14" t="n"/>
      <c r="E46" s="12" t="n"/>
      <c r="F46" s="12" t="n"/>
      <c r="G46" s="12" t="n"/>
      <c r="H46" s="12" t="n"/>
      <c r="I46" s="12" t="n"/>
      <c r="J46" s="12" t="n"/>
      <c r="K46" s="15" t="n"/>
      <c r="L46" s="16" t="n"/>
      <c r="M46" s="34" t="n"/>
      <c r="N46" s="15" t="n"/>
      <c r="O46" s="16" t="n"/>
      <c r="P46" s="12" t="n"/>
      <c r="Q46" s="12" t="n"/>
      <c r="R46" s="35" t="n"/>
      <c r="S46" s="14" t="n"/>
      <c r="T46" s="33">
        <f>IF($A46="","",IFERROR(VLOOKUP($E46,Assumptions!$A$21:$B$29,2,FALSE),""))</f>
        <v/>
      </c>
      <c r="U46" s="36">
        <f>IF($A46="","",IFERROR(VLOOKUP($F46,Assumptions!$D$21:$E$27,2,FALSE),""))</f>
        <v/>
      </c>
      <c r="V46" s="33">
        <f>IF($A46="","",IF(OR($J46="",$K46=""),0,IFERROR($K46*VLOOKUP($J46,Assumptions!$G$21:$H$26,2,FALSE),"")))</f>
        <v/>
      </c>
      <c r="W46" s="33">
        <f>IF($A46="","",IF($L46="",0,IFERROR($L46*Assumptions!$B$7,"")))</f>
        <v/>
      </c>
      <c r="X46" s="33">
        <f>IF($A46="","",IF($N46="",0,IFERROR($N46*Assumptions!$B$8,"")))</f>
        <v/>
      </c>
      <c r="Y46" s="33">
        <f>IF($A46="","",IF($O46="",0,IFERROR($O46*Assumptions!$B$9,"")))</f>
        <v/>
      </c>
      <c r="Z46" s="33">
        <f>IF($A46="","",IF(OR($T46="",$U46=""),"",IFERROR($T46*$U46+SUM($M46,$V46:$Y46),"")))</f>
        <v/>
      </c>
      <c r="AA46" s="33">
        <f>IF($Z46="","",IFERROR($Z46*IF($R46="",Assumptions!$B$10,$R46),""))</f>
        <v/>
      </c>
      <c r="AB46" s="33">
        <f>IF($Z46="","",IFERROR(SUM($Z46,$AA46),""))</f>
        <v/>
      </c>
      <c r="AC46" s="20">
        <f>IF($B46="","",IFERROR($B46+Assumptions!$B$11,""))</f>
        <v/>
      </c>
      <c r="AD46" s="21">
        <f>IF($A46="","",IF(OR(COUNTBLANK($B46:$J46)&gt;0,COUNTBLANK($P46:$Q46)&gt;0),"Check required fields",IF(AND($J46&lt;&gt;"No Device",OR($K46="",$K46=0)),"Check device quantity",IF($AB46="","Check pricing lists",IF($AB46&gt;Assumptions!$B$12,"Review high estimate",IF(AND(OR($Q46="Draft",$Q46="Sent"),$AC46&lt;Assumptions!$B$4),"Validity date passed",""))))))</f>
        <v/>
      </c>
    </row>
    <row r="47" ht="30" customHeight="1">
      <c r="A47" s="12" t="n"/>
      <c r="B47" s="13" t="n"/>
      <c r="C47" s="14" t="n"/>
      <c r="D47" s="14" t="n"/>
      <c r="E47" s="12" t="n"/>
      <c r="F47" s="12" t="n"/>
      <c r="G47" s="12" t="n"/>
      <c r="H47" s="12" t="n"/>
      <c r="I47" s="12" t="n"/>
      <c r="J47" s="12" t="n"/>
      <c r="K47" s="15" t="n"/>
      <c r="L47" s="16" t="n"/>
      <c r="M47" s="34" t="n"/>
      <c r="N47" s="15" t="n"/>
      <c r="O47" s="16" t="n"/>
      <c r="P47" s="12" t="n"/>
      <c r="Q47" s="12" t="n"/>
      <c r="R47" s="35" t="n"/>
      <c r="S47" s="14" t="n"/>
      <c r="T47" s="32">
        <f>IF($A47="","",IFERROR(VLOOKUP($E47,Assumptions!$A$21:$B$29,2,FALSE),""))</f>
        <v/>
      </c>
      <c r="U47" s="37">
        <f>IF($A47="","",IFERROR(VLOOKUP($F47,Assumptions!$D$21:$E$27,2,FALSE),""))</f>
        <v/>
      </c>
      <c r="V47" s="32">
        <f>IF($A47="","",IF(OR($J47="",$K47=""),0,IFERROR($K47*VLOOKUP($J47,Assumptions!$G$21:$H$26,2,FALSE),"")))</f>
        <v/>
      </c>
      <c r="W47" s="32">
        <f>IF($A47="","",IF($L47="",0,IFERROR($L47*Assumptions!$B$7,"")))</f>
        <v/>
      </c>
      <c r="X47" s="32">
        <f>IF($A47="","",IF($N47="",0,IFERROR($N47*Assumptions!$B$8,"")))</f>
        <v/>
      </c>
      <c r="Y47" s="32">
        <f>IF($A47="","",IF($O47="",0,IFERROR($O47*Assumptions!$B$9,"")))</f>
        <v/>
      </c>
      <c r="Z47" s="32">
        <f>IF($A47="","",IF(OR($T47="",$U47=""),"",IFERROR($T47*$U47+SUM($M47,$V47:$Y47),"")))</f>
        <v/>
      </c>
      <c r="AA47" s="32">
        <f>IF($Z47="","",IFERROR($Z47*IF($R47="",Assumptions!$B$10,$R47),""))</f>
        <v/>
      </c>
      <c r="AB47" s="32">
        <f>IF($Z47="","",IFERROR(SUM($Z47,$AA47),""))</f>
        <v/>
      </c>
      <c r="AC47" s="23">
        <f>IF($B47="","",IFERROR($B47+Assumptions!$B$11,""))</f>
        <v/>
      </c>
      <c r="AD47" s="24">
        <f>IF($A47="","",IF(OR(COUNTBLANK($B47:$J47)&gt;0,COUNTBLANK($P47:$Q47)&gt;0),"Check required fields",IF(AND($J47&lt;&gt;"No Device",OR($K47="",$K47=0)),"Check device quantity",IF($AB47="","Check pricing lists",IF($AB47&gt;Assumptions!$B$12,"Review high estimate",IF(AND(OR($Q47="Draft",$Q47="Sent"),$AC47&lt;Assumptions!$B$4),"Validity date passed",""))))))</f>
        <v/>
      </c>
    </row>
    <row r="48" ht="30" customHeight="1">
      <c r="A48" s="12" t="n"/>
      <c r="B48" s="13" t="n"/>
      <c r="C48" s="14" t="n"/>
      <c r="D48" s="14" t="n"/>
      <c r="E48" s="12" t="n"/>
      <c r="F48" s="12" t="n"/>
      <c r="G48" s="12" t="n"/>
      <c r="H48" s="12" t="n"/>
      <c r="I48" s="12" t="n"/>
      <c r="J48" s="12" t="n"/>
      <c r="K48" s="15" t="n"/>
      <c r="L48" s="16" t="n"/>
      <c r="M48" s="34" t="n"/>
      <c r="N48" s="15" t="n"/>
      <c r="O48" s="16" t="n"/>
      <c r="P48" s="12" t="n"/>
      <c r="Q48" s="12" t="n"/>
      <c r="R48" s="35" t="n"/>
      <c r="S48" s="14" t="n"/>
      <c r="T48" s="33">
        <f>IF($A48="","",IFERROR(VLOOKUP($E48,Assumptions!$A$21:$B$29,2,FALSE),""))</f>
        <v/>
      </c>
      <c r="U48" s="36">
        <f>IF($A48="","",IFERROR(VLOOKUP($F48,Assumptions!$D$21:$E$27,2,FALSE),""))</f>
        <v/>
      </c>
      <c r="V48" s="33">
        <f>IF($A48="","",IF(OR($J48="",$K48=""),0,IFERROR($K48*VLOOKUP($J48,Assumptions!$G$21:$H$26,2,FALSE),"")))</f>
        <v/>
      </c>
      <c r="W48" s="33">
        <f>IF($A48="","",IF($L48="",0,IFERROR($L48*Assumptions!$B$7,"")))</f>
        <v/>
      </c>
      <c r="X48" s="33">
        <f>IF($A48="","",IF($N48="",0,IFERROR($N48*Assumptions!$B$8,"")))</f>
        <v/>
      </c>
      <c r="Y48" s="33">
        <f>IF($A48="","",IF($O48="",0,IFERROR($O48*Assumptions!$B$9,"")))</f>
        <v/>
      </c>
      <c r="Z48" s="33">
        <f>IF($A48="","",IF(OR($T48="",$U48=""),"",IFERROR($T48*$U48+SUM($M48,$V48:$Y48),"")))</f>
        <v/>
      </c>
      <c r="AA48" s="33">
        <f>IF($Z48="","",IFERROR($Z48*IF($R48="",Assumptions!$B$10,$R48),""))</f>
        <v/>
      </c>
      <c r="AB48" s="33">
        <f>IF($Z48="","",IFERROR(SUM($Z48,$AA48),""))</f>
        <v/>
      </c>
      <c r="AC48" s="20">
        <f>IF($B48="","",IFERROR($B48+Assumptions!$B$11,""))</f>
        <v/>
      </c>
      <c r="AD48" s="21">
        <f>IF($A48="","",IF(OR(COUNTBLANK($B48:$J48)&gt;0,COUNTBLANK($P48:$Q48)&gt;0),"Check required fields",IF(AND($J48&lt;&gt;"No Device",OR($K48="",$K48=0)),"Check device quantity",IF($AB48="","Check pricing lists",IF($AB48&gt;Assumptions!$B$12,"Review high estimate",IF(AND(OR($Q48="Draft",$Q48="Sent"),$AC48&lt;Assumptions!$B$4),"Validity date passed",""))))))</f>
        <v/>
      </c>
    </row>
    <row r="49" ht="30" customHeight="1">
      <c r="A49" s="12" t="n"/>
      <c r="B49" s="13" t="n"/>
      <c r="C49" s="14" t="n"/>
      <c r="D49" s="14" t="n"/>
      <c r="E49" s="12" t="n"/>
      <c r="F49" s="12" t="n"/>
      <c r="G49" s="12" t="n"/>
      <c r="H49" s="12" t="n"/>
      <c r="I49" s="12" t="n"/>
      <c r="J49" s="12" t="n"/>
      <c r="K49" s="15" t="n"/>
      <c r="L49" s="16" t="n"/>
      <c r="M49" s="34" t="n"/>
      <c r="N49" s="15" t="n"/>
      <c r="O49" s="16" t="n"/>
      <c r="P49" s="12" t="n"/>
      <c r="Q49" s="12" t="n"/>
      <c r="R49" s="35" t="n"/>
      <c r="S49" s="14" t="n"/>
      <c r="T49" s="32">
        <f>IF($A49="","",IFERROR(VLOOKUP($E49,Assumptions!$A$21:$B$29,2,FALSE),""))</f>
        <v/>
      </c>
      <c r="U49" s="37">
        <f>IF($A49="","",IFERROR(VLOOKUP($F49,Assumptions!$D$21:$E$27,2,FALSE),""))</f>
        <v/>
      </c>
      <c r="V49" s="32">
        <f>IF($A49="","",IF(OR($J49="",$K49=""),0,IFERROR($K49*VLOOKUP($J49,Assumptions!$G$21:$H$26,2,FALSE),"")))</f>
        <v/>
      </c>
      <c r="W49" s="32">
        <f>IF($A49="","",IF($L49="",0,IFERROR($L49*Assumptions!$B$7,"")))</f>
        <v/>
      </c>
      <c r="X49" s="32">
        <f>IF($A49="","",IF($N49="",0,IFERROR($N49*Assumptions!$B$8,"")))</f>
        <v/>
      </c>
      <c r="Y49" s="32">
        <f>IF($A49="","",IF($O49="",0,IFERROR($O49*Assumptions!$B$9,"")))</f>
        <v/>
      </c>
      <c r="Z49" s="32">
        <f>IF($A49="","",IF(OR($T49="",$U49=""),"",IFERROR($T49*$U49+SUM($M49,$V49:$Y49),"")))</f>
        <v/>
      </c>
      <c r="AA49" s="32">
        <f>IF($Z49="","",IFERROR($Z49*IF($R49="",Assumptions!$B$10,$R49),""))</f>
        <v/>
      </c>
      <c r="AB49" s="32">
        <f>IF($Z49="","",IFERROR(SUM($Z49,$AA49),""))</f>
        <v/>
      </c>
      <c r="AC49" s="23">
        <f>IF($B49="","",IFERROR($B49+Assumptions!$B$11,""))</f>
        <v/>
      </c>
      <c r="AD49" s="24">
        <f>IF($A49="","",IF(OR(COUNTBLANK($B49:$J49)&gt;0,COUNTBLANK($P49:$Q49)&gt;0),"Check required fields",IF(AND($J49&lt;&gt;"No Device",OR($K49="",$K49=0)),"Check device quantity",IF($AB49="","Check pricing lists",IF($AB49&gt;Assumptions!$B$12,"Review high estimate",IF(AND(OR($Q49="Draft",$Q49="Sent"),$AC49&lt;Assumptions!$B$4),"Validity date passed",""))))))</f>
        <v/>
      </c>
    </row>
    <row r="50" ht="30" customHeight="1">
      <c r="A50" s="12" t="n"/>
      <c r="B50" s="13" t="n"/>
      <c r="C50" s="14" t="n"/>
      <c r="D50" s="14" t="n"/>
      <c r="E50" s="12" t="n"/>
      <c r="F50" s="12" t="n"/>
      <c r="G50" s="12" t="n"/>
      <c r="H50" s="12" t="n"/>
      <c r="I50" s="12" t="n"/>
      <c r="J50" s="12" t="n"/>
      <c r="K50" s="15" t="n"/>
      <c r="L50" s="16" t="n"/>
      <c r="M50" s="34" t="n"/>
      <c r="N50" s="15" t="n"/>
      <c r="O50" s="16" t="n"/>
      <c r="P50" s="12" t="n"/>
      <c r="Q50" s="12" t="n"/>
      <c r="R50" s="35" t="n"/>
      <c r="S50" s="14" t="n"/>
      <c r="T50" s="33">
        <f>IF($A50="","",IFERROR(VLOOKUP($E50,Assumptions!$A$21:$B$29,2,FALSE),""))</f>
        <v/>
      </c>
      <c r="U50" s="36">
        <f>IF($A50="","",IFERROR(VLOOKUP($F50,Assumptions!$D$21:$E$27,2,FALSE),""))</f>
        <v/>
      </c>
      <c r="V50" s="33">
        <f>IF($A50="","",IF(OR($J50="",$K50=""),0,IFERROR($K50*VLOOKUP($J50,Assumptions!$G$21:$H$26,2,FALSE),"")))</f>
        <v/>
      </c>
      <c r="W50" s="33">
        <f>IF($A50="","",IF($L50="",0,IFERROR($L50*Assumptions!$B$7,"")))</f>
        <v/>
      </c>
      <c r="X50" s="33">
        <f>IF($A50="","",IF($N50="",0,IFERROR($N50*Assumptions!$B$8,"")))</f>
        <v/>
      </c>
      <c r="Y50" s="33">
        <f>IF($A50="","",IF($O50="",0,IFERROR($O50*Assumptions!$B$9,"")))</f>
        <v/>
      </c>
      <c r="Z50" s="33">
        <f>IF($A50="","",IF(OR($T50="",$U50=""),"",IFERROR($T50*$U50+SUM($M50,$V50:$Y50),"")))</f>
        <v/>
      </c>
      <c r="AA50" s="33">
        <f>IF($Z50="","",IFERROR($Z50*IF($R50="",Assumptions!$B$10,$R50),""))</f>
        <v/>
      </c>
      <c r="AB50" s="33">
        <f>IF($Z50="","",IFERROR(SUM($Z50,$AA50),""))</f>
        <v/>
      </c>
      <c r="AC50" s="20">
        <f>IF($B50="","",IFERROR($B50+Assumptions!$B$11,""))</f>
        <v/>
      </c>
      <c r="AD50" s="21">
        <f>IF($A50="","",IF(OR(COUNTBLANK($B50:$J50)&gt;0,COUNTBLANK($P50:$Q50)&gt;0),"Check required fields",IF(AND($J50&lt;&gt;"No Device",OR($K50="",$K50=0)),"Check device quantity",IF($AB50="","Check pricing lists",IF($AB50&gt;Assumptions!$B$12,"Review high estimate",IF(AND(OR($Q50="Draft",$Q50="Sent"),$AC50&lt;Assumptions!$B$4),"Validity date passed",""))))))</f>
        <v/>
      </c>
    </row>
    <row r="51" ht="30" customHeight="1">
      <c r="A51" s="12" t="n"/>
      <c r="B51" s="13" t="n"/>
      <c r="C51" s="14" t="n"/>
      <c r="D51" s="14" t="n"/>
      <c r="E51" s="12" t="n"/>
      <c r="F51" s="12" t="n"/>
      <c r="G51" s="12" t="n"/>
      <c r="H51" s="12" t="n"/>
      <c r="I51" s="12" t="n"/>
      <c r="J51" s="12" t="n"/>
      <c r="K51" s="15" t="n"/>
      <c r="L51" s="16" t="n"/>
      <c r="M51" s="34" t="n"/>
      <c r="N51" s="15" t="n"/>
      <c r="O51" s="16" t="n"/>
      <c r="P51" s="12" t="n"/>
      <c r="Q51" s="12" t="n"/>
      <c r="R51" s="35" t="n"/>
      <c r="S51" s="14" t="n"/>
      <c r="T51" s="32">
        <f>IF($A51="","",IFERROR(VLOOKUP($E51,Assumptions!$A$21:$B$29,2,FALSE),""))</f>
        <v/>
      </c>
      <c r="U51" s="37">
        <f>IF($A51="","",IFERROR(VLOOKUP($F51,Assumptions!$D$21:$E$27,2,FALSE),""))</f>
        <v/>
      </c>
      <c r="V51" s="32">
        <f>IF($A51="","",IF(OR($J51="",$K51=""),0,IFERROR($K51*VLOOKUP($J51,Assumptions!$G$21:$H$26,2,FALSE),"")))</f>
        <v/>
      </c>
      <c r="W51" s="32">
        <f>IF($A51="","",IF($L51="",0,IFERROR($L51*Assumptions!$B$7,"")))</f>
        <v/>
      </c>
      <c r="X51" s="32">
        <f>IF($A51="","",IF($N51="",0,IFERROR($N51*Assumptions!$B$8,"")))</f>
        <v/>
      </c>
      <c r="Y51" s="32">
        <f>IF($A51="","",IF($O51="",0,IFERROR($O51*Assumptions!$B$9,"")))</f>
        <v/>
      </c>
      <c r="Z51" s="32">
        <f>IF($A51="","",IF(OR($T51="",$U51=""),"",IFERROR($T51*$U51+SUM($M51,$V51:$Y51),"")))</f>
        <v/>
      </c>
      <c r="AA51" s="32">
        <f>IF($Z51="","",IFERROR($Z51*IF($R51="",Assumptions!$B$10,$R51),""))</f>
        <v/>
      </c>
      <c r="AB51" s="32">
        <f>IF($Z51="","",IFERROR(SUM($Z51,$AA51),""))</f>
        <v/>
      </c>
      <c r="AC51" s="23">
        <f>IF($B51="","",IFERROR($B51+Assumptions!$B$11,""))</f>
        <v/>
      </c>
      <c r="AD51" s="24">
        <f>IF($A51="","",IF(OR(COUNTBLANK($B51:$J51)&gt;0,COUNTBLANK($P51:$Q51)&gt;0),"Check required fields",IF(AND($J51&lt;&gt;"No Device",OR($K51="",$K51=0)),"Check device quantity",IF($AB51="","Check pricing lists",IF($AB51&gt;Assumptions!$B$12,"Review high estimate",IF(AND(OR($Q51="Draft",$Q51="Sent"),$AC51&lt;Assumptions!$B$4),"Validity date passed",""))))))</f>
        <v/>
      </c>
    </row>
    <row r="52" ht="30" customHeight="1">
      <c r="A52" s="12" t="n"/>
      <c r="B52" s="13" t="n"/>
      <c r="C52" s="14" t="n"/>
      <c r="D52" s="14" t="n"/>
      <c r="E52" s="12" t="n"/>
      <c r="F52" s="12" t="n"/>
      <c r="G52" s="12" t="n"/>
      <c r="H52" s="12" t="n"/>
      <c r="I52" s="12" t="n"/>
      <c r="J52" s="12" t="n"/>
      <c r="K52" s="15" t="n"/>
      <c r="L52" s="16" t="n"/>
      <c r="M52" s="34" t="n"/>
      <c r="N52" s="15" t="n"/>
      <c r="O52" s="16" t="n"/>
      <c r="P52" s="12" t="n"/>
      <c r="Q52" s="12" t="n"/>
      <c r="R52" s="35" t="n"/>
      <c r="S52" s="14" t="n"/>
      <c r="T52" s="33">
        <f>IF($A52="","",IFERROR(VLOOKUP($E52,Assumptions!$A$21:$B$29,2,FALSE),""))</f>
        <v/>
      </c>
      <c r="U52" s="36">
        <f>IF($A52="","",IFERROR(VLOOKUP($F52,Assumptions!$D$21:$E$27,2,FALSE),""))</f>
        <v/>
      </c>
      <c r="V52" s="33">
        <f>IF($A52="","",IF(OR($J52="",$K52=""),0,IFERROR($K52*VLOOKUP($J52,Assumptions!$G$21:$H$26,2,FALSE),"")))</f>
        <v/>
      </c>
      <c r="W52" s="33">
        <f>IF($A52="","",IF($L52="",0,IFERROR($L52*Assumptions!$B$7,"")))</f>
        <v/>
      </c>
      <c r="X52" s="33">
        <f>IF($A52="","",IF($N52="",0,IFERROR($N52*Assumptions!$B$8,"")))</f>
        <v/>
      </c>
      <c r="Y52" s="33">
        <f>IF($A52="","",IF($O52="",0,IFERROR($O52*Assumptions!$B$9,"")))</f>
        <v/>
      </c>
      <c r="Z52" s="33">
        <f>IF($A52="","",IF(OR($T52="",$U52=""),"",IFERROR($T52*$U52+SUM($M52,$V52:$Y52),"")))</f>
        <v/>
      </c>
      <c r="AA52" s="33">
        <f>IF($Z52="","",IFERROR($Z52*IF($R52="",Assumptions!$B$10,$R52),""))</f>
        <v/>
      </c>
      <c r="AB52" s="33">
        <f>IF($Z52="","",IFERROR(SUM($Z52,$AA52),""))</f>
        <v/>
      </c>
      <c r="AC52" s="20">
        <f>IF($B52="","",IFERROR($B52+Assumptions!$B$11,""))</f>
        <v/>
      </c>
      <c r="AD52" s="21">
        <f>IF($A52="","",IF(OR(COUNTBLANK($B52:$J52)&gt;0,COUNTBLANK($P52:$Q52)&gt;0),"Check required fields",IF(AND($J52&lt;&gt;"No Device",OR($K52="",$K52=0)),"Check device quantity",IF($AB52="","Check pricing lists",IF($AB52&gt;Assumptions!$B$12,"Review high estimate",IF(AND(OR($Q52="Draft",$Q52="Sent"),$AC52&lt;Assumptions!$B$4),"Validity date passed",""))))))</f>
        <v/>
      </c>
    </row>
    <row r="53" ht="30" customHeight="1">
      <c r="A53" s="12" t="n"/>
      <c r="B53" s="13" t="n"/>
      <c r="C53" s="14" t="n"/>
      <c r="D53" s="14" t="n"/>
      <c r="E53" s="12" t="n"/>
      <c r="F53" s="12" t="n"/>
      <c r="G53" s="12" t="n"/>
      <c r="H53" s="12" t="n"/>
      <c r="I53" s="12" t="n"/>
      <c r="J53" s="12" t="n"/>
      <c r="K53" s="15" t="n"/>
      <c r="L53" s="16" t="n"/>
      <c r="M53" s="34" t="n"/>
      <c r="N53" s="15" t="n"/>
      <c r="O53" s="16" t="n"/>
      <c r="P53" s="12" t="n"/>
      <c r="Q53" s="12" t="n"/>
      <c r="R53" s="35" t="n"/>
      <c r="S53" s="14" t="n"/>
      <c r="T53" s="32">
        <f>IF($A53="","",IFERROR(VLOOKUP($E53,Assumptions!$A$21:$B$29,2,FALSE),""))</f>
        <v/>
      </c>
      <c r="U53" s="37">
        <f>IF($A53="","",IFERROR(VLOOKUP($F53,Assumptions!$D$21:$E$27,2,FALSE),""))</f>
        <v/>
      </c>
      <c r="V53" s="32">
        <f>IF($A53="","",IF(OR($J53="",$K53=""),0,IFERROR($K53*VLOOKUP($J53,Assumptions!$G$21:$H$26,2,FALSE),"")))</f>
        <v/>
      </c>
      <c r="W53" s="32">
        <f>IF($A53="","",IF($L53="",0,IFERROR($L53*Assumptions!$B$7,"")))</f>
        <v/>
      </c>
      <c r="X53" s="32">
        <f>IF($A53="","",IF($N53="",0,IFERROR($N53*Assumptions!$B$8,"")))</f>
        <v/>
      </c>
      <c r="Y53" s="32">
        <f>IF($A53="","",IF($O53="",0,IFERROR($O53*Assumptions!$B$9,"")))</f>
        <v/>
      </c>
      <c r="Z53" s="32">
        <f>IF($A53="","",IF(OR($T53="",$U53=""),"",IFERROR($T53*$U53+SUM($M53,$V53:$Y53),"")))</f>
        <v/>
      </c>
      <c r="AA53" s="32">
        <f>IF($Z53="","",IFERROR($Z53*IF($R53="",Assumptions!$B$10,$R53),""))</f>
        <v/>
      </c>
      <c r="AB53" s="32">
        <f>IF($Z53="","",IFERROR(SUM($Z53,$AA53),""))</f>
        <v/>
      </c>
      <c r="AC53" s="23">
        <f>IF($B53="","",IFERROR($B53+Assumptions!$B$11,""))</f>
        <v/>
      </c>
      <c r="AD53" s="24">
        <f>IF($A53="","",IF(OR(COUNTBLANK($B53:$J53)&gt;0,COUNTBLANK($P53:$Q53)&gt;0),"Check required fields",IF(AND($J53&lt;&gt;"No Device",OR($K53="",$K53=0)),"Check device quantity",IF($AB53="","Check pricing lists",IF($AB53&gt;Assumptions!$B$12,"Review high estimate",IF(AND(OR($Q53="Draft",$Q53="Sent"),$AC53&lt;Assumptions!$B$4),"Validity date passed",""))))))</f>
        <v/>
      </c>
    </row>
    <row r="54" ht="30" customHeight="1">
      <c r="A54" s="12" t="n"/>
      <c r="B54" s="13" t="n"/>
      <c r="C54" s="14" t="n"/>
      <c r="D54" s="14" t="n"/>
      <c r="E54" s="12" t="n"/>
      <c r="F54" s="12" t="n"/>
      <c r="G54" s="12" t="n"/>
      <c r="H54" s="12" t="n"/>
      <c r="I54" s="12" t="n"/>
      <c r="J54" s="12" t="n"/>
      <c r="K54" s="15" t="n"/>
      <c r="L54" s="16" t="n"/>
      <c r="M54" s="34" t="n"/>
      <c r="N54" s="15" t="n"/>
      <c r="O54" s="16" t="n"/>
      <c r="P54" s="12" t="n"/>
      <c r="Q54" s="12" t="n"/>
      <c r="R54" s="35" t="n"/>
      <c r="S54" s="14" t="n"/>
      <c r="T54" s="33">
        <f>IF($A54="","",IFERROR(VLOOKUP($E54,Assumptions!$A$21:$B$29,2,FALSE),""))</f>
        <v/>
      </c>
      <c r="U54" s="36">
        <f>IF($A54="","",IFERROR(VLOOKUP($F54,Assumptions!$D$21:$E$27,2,FALSE),""))</f>
        <v/>
      </c>
      <c r="V54" s="33">
        <f>IF($A54="","",IF(OR($J54="",$K54=""),0,IFERROR($K54*VLOOKUP($J54,Assumptions!$G$21:$H$26,2,FALSE),"")))</f>
        <v/>
      </c>
      <c r="W54" s="33">
        <f>IF($A54="","",IF($L54="",0,IFERROR($L54*Assumptions!$B$7,"")))</f>
        <v/>
      </c>
      <c r="X54" s="33">
        <f>IF($A54="","",IF($N54="",0,IFERROR($N54*Assumptions!$B$8,"")))</f>
        <v/>
      </c>
      <c r="Y54" s="33">
        <f>IF($A54="","",IF($O54="",0,IFERROR($O54*Assumptions!$B$9,"")))</f>
        <v/>
      </c>
      <c r="Z54" s="33">
        <f>IF($A54="","",IF(OR($T54="",$U54=""),"",IFERROR($T54*$U54+SUM($M54,$V54:$Y54),"")))</f>
        <v/>
      </c>
      <c r="AA54" s="33">
        <f>IF($Z54="","",IFERROR($Z54*IF($R54="",Assumptions!$B$10,$R54),""))</f>
        <v/>
      </c>
      <c r="AB54" s="33">
        <f>IF($Z54="","",IFERROR(SUM($Z54,$AA54),""))</f>
        <v/>
      </c>
      <c r="AC54" s="20">
        <f>IF($B54="","",IFERROR($B54+Assumptions!$B$11,""))</f>
        <v/>
      </c>
      <c r="AD54" s="21">
        <f>IF($A54="","",IF(OR(COUNTBLANK($B54:$J54)&gt;0,COUNTBLANK($P54:$Q54)&gt;0),"Check required fields",IF(AND($J54&lt;&gt;"No Device",OR($K54="",$K54=0)),"Check device quantity",IF($AB54="","Check pricing lists",IF($AB54&gt;Assumptions!$B$12,"Review high estimate",IF(AND(OR($Q54="Draft",$Q54="Sent"),$AC54&lt;Assumptions!$B$4),"Validity date passed",""))))))</f>
        <v/>
      </c>
    </row>
    <row r="55" ht="30" customHeight="1">
      <c r="A55" s="12" t="n"/>
      <c r="B55" s="13" t="n"/>
      <c r="C55" s="14" t="n"/>
      <c r="D55" s="14" t="n"/>
      <c r="E55" s="12" t="n"/>
      <c r="F55" s="12" t="n"/>
      <c r="G55" s="12" t="n"/>
      <c r="H55" s="12" t="n"/>
      <c r="I55" s="12" t="n"/>
      <c r="J55" s="12" t="n"/>
      <c r="K55" s="15" t="n"/>
      <c r="L55" s="16" t="n"/>
      <c r="M55" s="34" t="n"/>
      <c r="N55" s="15" t="n"/>
      <c r="O55" s="16" t="n"/>
      <c r="P55" s="12" t="n"/>
      <c r="Q55" s="12" t="n"/>
      <c r="R55" s="35" t="n"/>
      <c r="S55" s="14" t="n"/>
      <c r="T55" s="32">
        <f>IF($A55="","",IFERROR(VLOOKUP($E55,Assumptions!$A$21:$B$29,2,FALSE),""))</f>
        <v/>
      </c>
      <c r="U55" s="37">
        <f>IF($A55="","",IFERROR(VLOOKUP($F55,Assumptions!$D$21:$E$27,2,FALSE),""))</f>
        <v/>
      </c>
      <c r="V55" s="32">
        <f>IF($A55="","",IF(OR($J55="",$K55=""),0,IFERROR($K55*VLOOKUP($J55,Assumptions!$G$21:$H$26,2,FALSE),"")))</f>
        <v/>
      </c>
      <c r="W55" s="32">
        <f>IF($A55="","",IF($L55="",0,IFERROR($L55*Assumptions!$B$7,"")))</f>
        <v/>
      </c>
      <c r="X55" s="32">
        <f>IF($A55="","",IF($N55="",0,IFERROR($N55*Assumptions!$B$8,"")))</f>
        <v/>
      </c>
      <c r="Y55" s="32">
        <f>IF($A55="","",IF($O55="",0,IFERROR($O55*Assumptions!$B$9,"")))</f>
        <v/>
      </c>
      <c r="Z55" s="32">
        <f>IF($A55="","",IF(OR($T55="",$U55=""),"",IFERROR($T55*$U55+SUM($M55,$V55:$Y55),"")))</f>
        <v/>
      </c>
      <c r="AA55" s="32">
        <f>IF($Z55="","",IFERROR($Z55*IF($R55="",Assumptions!$B$10,$R55),""))</f>
        <v/>
      </c>
      <c r="AB55" s="32">
        <f>IF($Z55="","",IFERROR(SUM($Z55,$AA55),""))</f>
        <v/>
      </c>
      <c r="AC55" s="23">
        <f>IF($B55="","",IFERROR($B55+Assumptions!$B$11,""))</f>
        <v/>
      </c>
      <c r="AD55" s="24">
        <f>IF($A55="","",IF(OR(COUNTBLANK($B55:$J55)&gt;0,COUNTBLANK($P55:$Q55)&gt;0),"Check required fields",IF(AND($J55&lt;&gt;"No Device",OR($K55="",$K55=0)),"Check device quantity",IF($AB55="","Check pricing lists",IF($AB55&gt;Assumptions!$B$12,"Review high estimate",IF(AND(OR($Q55="Draft",$Q55="Sent"),$AC55&lt;Assumptions!$B$4),"Validity date passed",""))))))</f>
        <v/>
      </c>
    </row>
    <row r="56" ht="30" customHeight="1">
      <c r="A56" s="12" t="n"/>
      <c r="B56" s="13" t="n"/>
      <c r="C56" s="14" t="n"/>
      <c r="D56" s="14" t="n"/>
      <c r="E56" s="12" t="n"/>
      <c r="F56" s="12" t="n"/>
      <c r="G56" s="12" t="n"/>
      <c r="H56" s="12" t="n"/>
      <c r="I56" s="12" t="n"/>
      <c r="J56" s="12" t="n"/>
      <c r="K56" s="15" t="n"/>
      <c r="L56" s="16" t="n"/>
      <c r="M56" s="34" t="n"/>
      <c r="N56" s="15" t="n"/>
      <c r="O56" s="16" t="n"/>
      <c r="P56" s="12" t="n"/>
      <c r="Q56" s="12" t="n"/>
      <c r="R56" s="35" t="n"/>
      <c r="S56" s="14" t="n"/>
      <c r="T56" s="33">
        <f>IF($A56="","",IFERROR(VLOOKUP($E56,Assumptions!$A$21:$B$29,2,FALSE),""))</f>
        <v/>
      </c>
      <c r="U56" s="36">
        <f>IF($A56="","",IFERROR(VLOOKUP($F56,Assumptions!$D$21:$E$27,2,FALSE),""))</f>
        <v/>
      </c>
      <c r="V56" s="33">
        <f>IF($A56="","",IF(OR($J56="",$K56=""),0,IFERROR($K56*VLOOKUP($J56,Assumptions!$G$21:$H$26,2,FALSE),"")))</f>
        <v/>
      </c>
      <c r="W56" s="33">
        <f>IF($A56="","",IF($L56="",0,IFERROR($L56*Assumptions!$B$7,"")))</f>
        <v/>
      </c>
      <c r="X56" s="33">
        <f>IF($A56="","",IF($N56="",0,IFERROR($N56*Assumptions!$B$8,"")))</f>
        <v/>
      </c>
      <c r="Y56" s="33">
        <f>IF($A56="","",IF($O56="",0,IFERROR($O56*Assumptions!$B$9,"")))</f>
        <v/>
      </c>
      <c r="Z56" s="33">
        <f>IF($A56="","",IF(OR($T56="",$U56=""),"",IFERROR($T56*$U56+SUM($M56,$V56:$Y56),"")))</f>
        <v/>
      </c>
      <c r="AA56" s="33">
        <f>IF($Z56="","",IFERROR($Z56*IF($R56="",Assumptions!$B$10,$R56),""))</f>
        <v/>
      </c>
      <c r="AB56" s="33">
        <f>IF($Z56="","",IFERROR(SUM($Z56,$AA56),""))</f>
        <v/>
      </c>
      <c r="AC56" s="20">
        <f>IF($B56="","",IFERROR($B56+Assumptions!$B$11,""))</f>
        <v/>
      </c>
      <c r="AD56" s="21">
        <f>IF($A56="","",IF(OR(COUNTBLANK($B56:$J56)&gt;0,COUNTBLANK($P56:$Q56)&gt;0),"Check required fields",IF(AND($J56&lt;&gt;"No Device",OR($K56="",$K56=0)),"Check device quantity",IF($AB56="","Check pricing lists",IF($AB56&gt;Assumptions!$B$12,"Review high estimate",IF(AND(OR($Q56="Draft",$Q56="Sent"),$AC56&lt;Assumptions!$B$4),"Validity date passed",""))))))</f>
        <v/>
      </c>
    </row>
    <row r="57" ht="30" customHeight="1">
      <c r="A57" s="12" t="n"/>
      <c r="B57" s="13" t="n"/>
      <c r="C57" s="14" t="n"/>
      <c r="D57" s="14" t="n"/>
      <c r="E57" s="12" t="n"/>
      <c r="F57" s="12" t="n"/>
      <c r="G57" s="12" t="n"/>
      <c r="H57" s="12" t="n"/>
      <c r="I57" s="12" t="n"/>
      <c r="J57" s="12" t="n"/>
      <c r="K57" s="15" t="n"/>
      <c r="L57" s="16" t="n"/>
      <c r="M57" s="34" t="n"/>
      <c r="N57" s="15" t="n"/>
      <c r="O57" s="16" t="n"/>
      <c r="P57" s="12" t="n"/>
      <c r="Q57" s="12" t="n"/>
      <c r="R57" s="35" t="n"/>
      <c r="S57" s="14" t="n"/>
      <c r="T57" s="32">
        <f>IF($A57="","",IFERROR(VLOOKUP($E57,Assumptions!$A$21:$B$29,2,FALSE),""))</f>
        <v/>
      </c>
      <c r="U57" s="37">
        <f>IF($A57="","",IFERROR(VLOOKUP($F57,Assumptions!$D$21:$E$27,2,FALSE),""))</f>
        <v/>
      </c>
      <c r="V57" s="32">
        <f>IF($A57="","",IF(OR($J57="",$K57=""),0,IFERROR($K57*VLOOKUP($J57,Assumptions!$G$21:$H$26,2,FALSE),"")))</f>
        <v/>
      </c>
      <c r="W57" s="32">
        <f>IF($A57="","",IF($L57="",0,IFERROR($L57*Assumptions!$B$7,"")))</f>
        <v/>
      </c>
      <c r="X57" s="32">
        <f>IF($A57="","",IF($N57="",0,IFERROR($N57*Assumptions!$B$8,"")))</f>
        <v/>
      </c>
      <c r="Y57" s="32">
        <f>IF($A57="","",IF($O57="",0,IFERROR($O57*Assumptions!$B$9,"")))</f>
        <v/>
      </c>
      <c r="Z57" s="32">
        <f>IF($A57="","",IF(OR($T57="",$U57=""),"",IFERROR($T57*$U57+SUM($M57,$V57:$Y57),"")))</f>
        <v/>
      </c>
      <c r="AA57" s="32">
        <f>IF($Z57="","",IFERROR($Z57*IF($R57="",Assumptions!$B$10,$R57),""))</f>
        <v/>
      </c>
      <c r="AB57" s="32">
        <f>IF($Z57="","",IFERROR(SUM($Z57,$AA57),""))</f>
        <v/>
      </c>
      <c r="AC57" s="23">
        <f>IF($B57="","",IFERROR($B57+Assumptions!$B$11,""))</f>
        <v/>
      </c>
      <c r="AD57" s="24">
        <f>IF($A57="","",IF(OR(COUNTBLANK($B57:$J57)&gt;0,COUNTBLANK($P57:$Q57)&gt;0),"Check required fields",IF(AND($J57&lt;&gt;"No Device",OR($K57="",$K57=0)),"Check device quantity",IF($AB57="","Check pricing lists",IF($AB57&gt;Assumptions!$B$12,"Review high estimate",IF(AND(OR($Q57="Draft",$Q57="Sent"),$AC57&lt;Assumptions!$B$4),"Validity date passed",""))))))</f>
        <v/>
      </c>
    </row>
    <row r="58" ht="30" customHeight="1">
      <c r="A58" s="12" t="n"/>
      <c r="B58" s="13" t="n"/>
      <c r="C58" s="14" t="n"/>
      <c r="D58" s="14" t="n"/>
      <c r="E58" s="12" t="n"/>
      <c r="F58" s="12" t="n"/>
      <c r="G58" s="12" t="n"/>
      <c r="H58" s="12" t="n"/>
      <c r="I58" s="12" t="n"/>
      <c r="J58" s="12" t="n"/>
      <c r="K58" s="15" t="n"/>
      <c r="L58" s="16" t="n"/>
      <c r="M58" s="34" t="n"/>
      <c r="N58" s="15" t="n"/>
      <c r="O58" s="16" t="n"/>
      <c r="P58" s="12" t="n"/>
      <c r="Q58" s="12" t="n"/>
      <c r="R58" s="35" t="n"/>
      <c r="S58" s="14" t="n"/>
      <c r="T58" s="33">
        <f>IF($A58="","",IFERROR(VLOOKUP($E58,Assumptions!$A$21:$B$29,2,FALSE),""))</f>
        <v/>
      </c>
      <c r="U58" s="36">
        <f>IF($A58="","",IFERROR(VLOOKUP($F58,Assumptions!$D$21:$E$27,2,FALSE),""))</f>
        <v/>
      </c>
      <c r="V58" s="33">
        <f>IF($A58="","",IF(OR($J58="",$K58=""),0,IFERROR($K58*VLOOKUP($J58,Assumptions!$G$21:$H$26,2,FALSE),"")))</f>
        <v/>
      </c>
      <c r="W58" s="33">
        <f>IF($A58="","",IF($L58="",0,IFERROR($L58*Assumptions!$B$7,"")))</f>
        <v/>
      </c>
      <c r="X58" s="33">
        <f>IF($A58="","",IF($N58="",0,IFERROR($N58*Assumptions!$B$8,"")))</f>
        <v/>
      </c>
      <c r="Y58" s="33">
        <f>IF($A58="","",IF($O58="",0,IFERROR($O58*Assumptions!$B$9,"")))</f>
        <v/>
      </c>
      <c r="Z58" s="33">
        <f>IF($A58="","",IF(OR($T58="",$U58=""),"",IFERROR($T58*$U58+SUM($M58,$V58:$Y58),"")))</f>
        <v/>
      </c>
      <c r="AA58" s="33">
        <f>IF($Z58="","",IFERROR($Z58*IF($R58="",Assumptions!$B$10,$R58),""))</f>
        <v/>
      </c>
      <c r="AB58" s="33">
        <f>IF($Z58="","",IFERROR(SUM($Z58,$AA58),""))</f>
        <v/>
      </c>
      <c r="AC58" s="20">
        <f>IF($B58="","",IFERROR($B58+Assumptions!$B$11,""))</f>
        <v/>
      </c>
      <c r="AD58" s="21">
        <f>IF($A58="","",IF(OR(COUNTBLANK($B58:$J58)&gt;0,COUNTBLANK($P58:$Q58)&gt;0),"Check required fields",IF(AND($J58&lt;&gt;"No Device",OR($K58="",$K58=0)),"Check device quantity",IF($AB58="","Check pricing lists",IF($AB58&gt;Assumptions!$B$12,"Review high estimate",IF(AND(OR($Q58="Draft",$Q58="Sent"),$AC58&lt;Assumptions!$B$4),"Validity date passed",""))))))</f>
        <v/>
      </c>
    </row>
    <row r="59" ht="30" customHeight="1">
      <c r="A59" s="12" t="n"/>
      <c r="B59" s="13" t="n"/>
      <c r="C59" s="14" t="n"/>
      <c r="D59" s="14" t="n"/>
      <c r="E59" s="12" t="n"/>
      <c r="F59" s="12" t="n"/>
      <c r="G59" s="12" t="n"/>
      <c r="H59" s="12" t="n"/>
      <c r="I59" s="12" t="n"/>
      <c r="J59" s="12" t="n"/>
      <c r="K59" s="15" t="n"/>
      <c r="L59" s="16" t="n"/>
      <c r="M59" s="34" t="n"/>
      <c r="N59" s="15" t="n"/>
      <c r="O59" s="16" t="n"/>
      <c r="P59" s="12" t="n"/>
      <c r="Q59" s="12" t="n"/>
      <c r="R59" s="35" t="n"/>
      <c r="S59" s="14" t="n"/>
      <c r="T59" s="32">
        <f>IF($A59="","",IFERROR(VLOOKUP($E59,Assumptions!$A$21:$B$29,2,FALSE),""))</f>
        <v/>
      </c>
      <c r="U59" s="37">
        <f>IF($A59="","",IFERROR(VLOOKUP($F59,Assumptions!$D$21:$E$27,2,FALSE),""))</f>
        <v/>
      </c>
      <c r="V59" s="32">
        <f>IF($A59="","",IF(OR($J59="",$K59=""),0,IFERROR($K59*VLOOKUP($J59,Assumptions!$G$21:$H$26,2,FALSE),"")))</f>
        <v/>
      </c>
      <c r="W59" s="32">
        <f>IF($A59="","",IF($L59="",0,IFERROR($L59*Assumptions!$B$7,"")))</f>
        <v/>
      </c>
      <c r="X59" s="32">
        <f>IF($A59="","",IF($N59="",0,IFERROR($N59*Assumptions!$B$8,"")))</f>
        <v/>
      </c>
      <c r="Y59" s="32">
        <f>IF($A59="","",IF($O59="",0,IFERROR($O59*Assumptions!$B$9,"")))</f>
        <v/>
      </c>
      <c r="Z59" s="32">
        <f>IF($A59="","",IF(OR($T59="",$U59=""),"",IFERROR($T59*$U59+SUM($M59,$V59:$Y59),"")))</f>
        <v/>
      </c>
      <c r="AA59" s="32">
        <f>IF($Z59="","",IFERROR($Z59*IF($R59="",Assumptions!$B$10,$R59),""))</f>
        <v/>
      </c>
      <c r="AB59" s="32">
        <f>IF($Z59="","",IFERROR(SUM($Z59,$AA59),""))</f>
        <v/>
      </c>
      <c r="AC59" s="23">
        <f>IF($B59="","",IFERROR($B59+Assumptions!$B$11,""))</f>
        <v/>
      </c>
      <c r="AD59" s="24">
        <f>IF($A59="","",IF(OR(COUNTBLANK($B59:$J59)&gt;0,COUNTBLANK($P59:$Q59)&gt;0),"Check required fields",IF(AND($J59&lt;&gt;"No Device",OR($K59="",$K59=0)),"Check device quantity",IF($AB59="","Check pricing lists",IF($AB59&gt;Assumptions!$B$12,"Review high estimate",IF(AND(OR($Q59="Draft",$Q59="Sent"),$AC59&lt;Assumptions!$B$4),"Validity date passed",""))))))</f>
        <v/>
      </c>
    </row>
    <row r="60" ht="30" customHeight="1">
      <c r="A60" s="12" t="n"/>
      <c r="B60" s="13" t="n"/>
      <c r="C60" s="14" t="n"/>
      <c r="D60" s="14" t="n"/>
      <c r="E60" s="12" t="n"/>
      <c r="F60" s="12" t="n"/>
      <c r="G60" s="12" t="n"/>
      <c r="H60" s="12" t="n"/>
      <c r="I60" s="12" t="n"/>
      <c r="J60" s="12" t="n"/>
      <c r="K60" s="15" t="n"/>
      <c r="L60" s="16" t="n"/>
      <c r="M60" s="34" t="n"/>
      <c r="N60" s="15" t="n"/>
      <c r="O60" s="16" t="n"/>
      <c r="P60" s="12" t="n"/>
      <c r="Q60" s="12" t="n"/>
      <c r="R60" s="35" t="n"/>
      <c r="S60" s="14" t="n"/>
      <c r="T60" s="33">
        <f>IF($A60="","",IFERROR(VLOOKUP($E60,Assumptions!$A$21:$B$29,2,FALSE),""))</f>
        <v/>
      </c>
      <c r="U60" s="36">
        <f>IF($A60="","",IFERROR(VLOOKUP($F60,Assumptions!$D$21:$E$27,2,FALSE),""))</f>
        <v/>
      </c>
      <c r="V60" s="33">
        <f>IF($A60="","",IF(OR($J60="",$K60=""),0,IFERROR($K60*VLOOKUP($J60,Assumptions!$G$21:$H$26,2,FALSE),"")))</f>
        <v/>
      </c>
      <c r="W60" s="33">
        <f>IF($A60="","",IF($L60="",0,IFERROR($L60*Assumptions!$B$7,"")))</f>
        <v/>
      </c>
      <c r="X60" s="33">
        <f>IF($A60="","",IF($N60="",0,IFERROR($N60*Assumptions!$B$8,"")))</f>
        <v/>
      </c>
      <c r="Y60" s="33">
        <f>IF($A60="","",IF($O60="",0,IFERROR($O60*Assumptions!$B$9,"")))</f>
        <v/>
      </c>
      <c r="Z60" s="33">
        <f>IF($A60="","",IF(OR($T60="",$U60=""),"",IFERROR($T60*$U60+SUM($M60,$V60:$Y60),"")))</f>
        <v/>
      </c>
      <c r="AA60" s="33">
        <f>IF($Z60="","",IFERROR($Z60*IF($R60="",Assumptions!$B$10,$R60),""))</f>
        <v/>
      </c>
      <c r="AB60" s="33">
        <f>IF($Z60="","",IFERROR(SUM($Z60,$AA60),""))</f>
        <v/>
      </c>
      <c r="AC60" s="20">
        <f>IF($B60="","",IFERROR($B60+Assumptions!$B$11,""))</f>
        <v/>
      </c>
      <c r="AD60" s="21">
        <f>IF($A60="","",IF(OR(COUNTBLANK($B60:$J60)&gt;0,COUNTBLANK($P60:$Q60)&gt;0),"Check required fields",IF(AND($J60&lt;&gt;"No Device",OR($K60="",$K60=0)),"Check device quantity",IF($AB60="","Check pricing lists",IF($AB60&gt;Assumptions!$B$12,"Review high estimate",IF(AND(OR($Q60="Draft",$Q60="Sent"),$AC60&lt;Assumptions!$B$4),"Validity date passed",""))))))</f>
        <v/>
      </c>
    </row>
    <row r="61" ht="30" customHeight="1">
      <c r="A61" s="12" t="n"/>
      <c r="B61" s="13" t="n"/>
      <c r="C61" s="14" t="n"/>
      <c r="D61" s="14" t="n"/>
      <c r="E61" s="12" t="n"/>
      <c r="F61" s="12" t="n"/>
      <c r="G61" s="12" t="n"/>
      <c r="H61" s="12" t="n"/>
      <c r="I61" s="12" t="n"/>
      <c r="J61" s="12" t="n"/>
      <c r="K61" s="15" t="n"/>
      <c r="L61" s="16" t="n"/>
      <c r="M61" s="34" t="n"/>
      <c r="N61" s="15" t="n"/>
      <c r="O61" s="16" t="n"/>
      <c r="P61" s="12" t="n"/>
      <c r="Q61" s="12" t="n"/>
      <c r="R61" s="35" t="n"/>
      <c r="S61" s="14" t="n"/>
      <c r="T61" s="32">
        <f>IF($A61="","",IFERROR(VLOOKUP($E61,Assumptions!$A$21:$B$29,2,FALSE),""))</f>
        <v/>
      </c>
      <c r="U61" s="37">
        <f>IF($A61="","",IFERROR(VLOOKUP($F61,Assumptions!$D$21:$E$27,2,FALSE),""))</f>
        <v/>
      </c>
      <c r="V61" s="32">
        <f>IF($A61="","",IF(OR($J61="",$K61=""),0,IFERROR($K61*VLOOKUP($J61,Assumptions!$G$21:$H$26,2,FALSE),"")))</f>
        <v/>
      </c>
      <c r="W61" s="32">
        <f>IF($A61="","",IF($L61="",0,IFERROR($L61*Assumptions!$B$7,"")))</f>
        <v/>
      </c>
      <c r="X61" s="32">
        <f>IF($A61="","",IF($N61="",0,IFERROR($N61*Assumptions!$B$8,"")))</f>
        <v/>
      </c>
      <c r="Y61" s="32">
        <f>IF($A61="","",IF($O61="",0,IFERROR($O61*Assumptions!$B$9,"")))</f>
        <v/>
      </c>
      <c r="Z61" s="32">
        <f>IF($A61="","",IF(OR($T61="",$U61=""),"",IFERROR($T61*$U61+SUM($M61,$V61:$Y61),"")))</f>
        <v/>
      </c>
      <c r="AA61" s="32">
        <f>IF($Z61="","",IFERROR($Z61*IF($R61="",Assumptions!$B$10,$R61),""))</f>
        <v/>
      </c>
      <c r="AB61" s="32">
        <f>IF($Z61="","",IFERROR(SUM($Z61,$AA61),""))</f>
        <v/>
      </c>
      <c r="AC61" s="23">
        <f>IF($B61="","",IFERROR($B61+Assumptions!$B$11,""))</f>
        <v/>
      </c>
      <c r="AD61" s="24">
        <f>IF($A61="","",IF(OR(COUNTBLANK($B61:$J61)&gt;0,COUNTBLANK($P61:$Q61)&gt;0),"Check required fields",IF(AND($J61&lt;&gt;"No Device",OR($K61="",$K61=0)),"Check device quantity",IF($AB61="","Check pricing lists",IF($AB61&gt;Assumptions!$B$12,"Review high estimate",IF(AND(OR($Q61="Draft",$Q61="Sent"),$AC61&lt;Assumptions!$B$4),"Validity date passed",""))))))</f>
        <v/>
      </c>
    </row>
    <row r="62" ht="30" customHeight="1">
      <c r="A62" s="12" t="n"/>
      <c r="B62" s="13" t="n"/>
      <c r="C62" s="14" t="n"/>
      <c r="D62" s="14" t="n"/>
      <c r="E62" s="12" t="n"/>
      <c r="F62" s="12" t="n"/>
      <c r="G62" s="12" t="n"/>
      <c r="H62" s="12" t="n"/>
      <c r="I62" s="12" t="n"/>
      <c r="J62" s="12" t="n"/>
      <c r="K62" s="15" t="n"/>
      <c r="L62" s="16" t="n"/>
      <c r="M62" s="34" t="n"/>
      <c r="N62" s="15" t="n"/>
      <c r="O62" s="16" t="n"/>
      <c r="P62" s="12" t="n"/>
      <c r="Q62" s="12" t="n"/>
      <c r="R62" s="35" t="n"/>
      <c r="S62" s="14" t="n"/>
      <c r="T62" s="33">
        <f>IF($A62="","",IFERROR(VLOOKUP($E62,Assumptions!$A$21:$B$29,2,FALSE),""))</f>
        <v/>
      </c>
      <c r="U62" s="36">
        <f>IF($A62="","",IFERROR(VLOOKUP($F62,Assumptions!$D$21:$E$27,2,FALSE),""))</f>
        <v/>
      </c>
      <c r="V62" s="33">
        <f>IF($A62="","",IF(OR($J62="",$K62=""),0,IFERROR($K62*VLOOKUP($J62,Assumptions!$G$21:$H$26,2,FALSE),"")))</f>
        <v/>
      </c>
      <c r="W62" s="33">
        <f>IF($A62="","",IF($L62="",0,IFERROR($L62*Assumptions!$B$7,"")))</f>
        <v/>
      </c>
      <c r="X62" s="33">
        <f>IF($A62="","",IF($N62="",0,IFERROR($N62*Assumptions!$B$8,"")))</f>
        <v/>
      </c>
      <c r="Y62" s="33">
        <f>IF($A62="","",IF($O62="",0,IFERROR($O62*Assumptions!$B$9,"")))</f>
        <v/>
      </c>
      <c r="Z62" s="33">
        <f>IF($A62="","",IF(OR($T62="",$U62=""),"",IFERROR($T62*$U62+SUM($M62,$V62:$Y62),"")))</f>
        <v/>
      </c>
      <c r="AA62" s="33">
        <f>IF($Z62="","",IFERROR($Z62*IF($R62="",Assumptions!$B$10,$R62),""))</f>
        <v/>
      </c>
      <c r="AB62" s="33">
        <f>IF($Z62="","",IFERROR(SUM($Z62,$AA62),""))</f>
        <v/>
      </c>
      <c r="AC62" s="20">
        <f>IF($B62="","",IFERROR($B62+Assumptions!$B$11,""))</f>
        <v/>
      </c>
      <c r="AD62" s="21">
        <f>IF($A62="","",IF(OR(COUNTBLANK($B62:$J62)&gt;0,COUNTBLANK($P62:$Q62)&gt;0),"Check required fields",IF(AND($J62&lt;&gt;"No Device",OR($K62="",$K62=0)),"Check device quantity",IF($AB62="","Check pricing lists",IF($AB62&gt;Assumptions!$B$12,"Review high estimate",IF(AND(OR($Q62="Draft",$Q62="Sent"),$AC62&lt;Assumptions!$B$4),"Validity date passed",""))))))</f>
        <v/>
      </c>
    </row>
    <row r="63" ht="30" customHeight="1">
      <c r="A63" s="12" t="n"/>
      <c r="B63" s="13" t="n"/>
      <c r="C63" s="14" t="n"/>
      <c r="D63" s="14" t="n"/>
      <c r="E63" s="12" t="n"/>
      <c r="F63" s="12" t="n"/>
      <c r="G63" s="12" t="n"/>
      <c r="H63" s="12" t="n"/>
      <c r="I63" s="12" t="n"/>
      <c r="J63" s="12" t="n"/>
      <c r="K63" s="15" t="n"/>
      <c r="L63" s="16" t="n"/>
      <c r="M63" s="34" t="n"/>
      <c r="N63" s="15" t="n"/>
      <c r="O63" s="16" t="n"/>
      <c r="P63" s="12" t="n"/>
      <c r="Q63" s="12" t="n"/>
      <c r="R63" s="35" t="n"/>
      <c r="S63" s="14" t="n"/>
      <c r="T63" s="32">
        <f>IF($A63="","",IFERROR(VLOOKUP($E63,Assumptions!$A$21:$B$29,2,FALSE),""))</f>
        <v/>
      </c>
      <c r="U63" s="37">
        <f>IF($A63="","",IFERROR(VLOOKUP($F63,Assumptions!$D$21:$E$27,2,FALSE),""))</f>
        <v/>
      </c>
      <c r="V63" s="32">
        <f>IF($A63="","",IF(OR($J63="",$K63=""),0,IFERROR($K63*VLOOKUP($J63,Assumptions!$G$21:$H$26,2,FALSE),"")))</f>
        <v/>
      </c>
      <c r="W63" s="32">
        <f>IF($A63="","",IF($L63="",0,IFERROR($L63*Assumptions!$B$7,"")))</f>
        <v/>
      </c>
      <c r="X63" s="32">
        <f>IF($A63="","",IF($N63="",0,IFERROR($N63*Assumptions!$B$8,"")))</f>
        <v/>
      </c>
      <c r="Y63" s="32">
        <f>IF($A63="","",IF($O63="",0,IFERROR($O63*Assumptions!$B$9,"")))</f>
        <v/>
      </c>
      <c r="Z63" s="32">
        <f>IF($A63="","",IF(OR($T63="",$U63=""),"",IFERROR($T63*$U63+SUM($M63,$V63:$Y63),"")))</f>
        <v/>
      </c>
      <c r="AA63" s="32">
        <f>IF($Z63="","",IFERROR($Z63*IF($R63="",Assumptions!$B$10,$R63),""))</f>
        <v/>
      </c>
      <c r="AB63" s="32">
        <f>IF($Z63="","",IFERROR(SUM($Z63,$AA63),""))</f>
        <v/>
      </c>
      <c r="AC63" s="23">
        <f>IF($B63="","",IFERROR($B63+Assumptions!$B$11,""))</f>
        <v/>
      </c>
      <c r="AD63" s="24">
        <f>IF($A63="","",IF(OR(COUNTBLANK($B63:$J63)&gt;0,COUNTBLANK($P63:$Q63)&gt;0),"Check required fields",IF(AND($J63&lt;&gt;"No Device",OR($K63="",$K63=0)),"Check device quantity",IF($AB63="","Check pricing lists",IF($AB63&gt;Assumptions!$B$12,"Review high estimate",IF(AND(OR($Q63="Draft",$Q63="Sent"),$AC63&lt;Assumptions!$B$4),"Validity date passed",""))))))</f>
        <v/>
      </c>
    </row>
    <row r="64" ht="30" customHeight="1">
      <c r="A64" s="12" t="n"/>
      <c r="B64" s="13" t="n"/>
      <c r="C64" s="14" t="n"/>
      <c r="D64" s="14" t="n"/>
      <c r="E64" s="12" t="n"/>
      <c r="F64" s="12" t="n"/>
      <c r="G64" s="12" t="n"/>
      <c r="H64" s="12" t="n"/>
      <c r="I64" s="12" t="n"/>
      <c r="J64" s="12" t="n"/>
      <c r="K64" s="15" t="n"/>
      <c r="L64" s="16" t="n"/>
      <c r="M64" s="34" t="n"/>
      <c r="N64" s="15" t="n"/>
      <c r="O64" s="16" t="n"/>
      <c r="P64" s="12" t="n"/>
      <c r="Q64" s="12" t="n"/>
      <c r="R64" s="35" t="n"/>
      <c r="S64" s="14" t="n"/>
      <c r="T64" s="33">
        <f>IF($A64="","",IFERROR(VLOOKUP($E64,Assumptions!$A$21:$B$29,2,FALSE),""))</f>
        <v/>
      </c>
      <c r="U64" s="36">
        <f>IF($A64="","",IFERROR(VLOOKUP($F64,Assumptions!$D$21:$E$27,2,FALSE),""))</f>
        <v/>
      </c>
      <c r="V64" s="33">
        <f>IF($A64="","",IF(OR($J64="",$K64=""),0,IFERROR($K64*VLOOKUP($J64,Assumptions!$G$21:$H$26,2,FALSE),"")))</f>
        <v/>
      </c>
      <c r="W64" s="33">
        <f>IF($A64="","",IF($L64="",0,IFERROR($L64*Assumptions!$B$7,"")))</f>
        <v/>
      </c>
      <c r="X64" s="33">
        <f>IF($A64="","",IF($N64="",0,IFERROR($N64*Assumptions!$B$8,"")))</f>
        <v/>
      </c>
      <c r="Y64" s="33">
        <f>IF($A64="","",IF($O64="",0,IFERROR($O64*Assumptions!$B$9,"")))</f>
        <v/>
      </c>
      <c r="Z64" s="33">
        <f>IF($A64="","",IF(OR($T64="",$U64=""),"",IFERROR($T64*$U64+SUM($M64,$V64:$Y64),"")))</f>
        <v/>
      </c>
      <c r="AA64" s="33">
        <f>IF($Z64="","",IFERROR($Z64*IF($R64="",Assumptions!$B$10,$R64),""))</f>
        <v/>
      </c>
      <c r="AB64" s="33">
        <f>IF($Z64="","",IFERROR(SUM($Z64,$AA64),""))</f>
        <v/>
      </c>
      <c r="AC64" s="20">
        <f>IF($B64="","",IFERROR($B64+Assumptions!$B$11,""))</f>
        <v/>
      </c>
      <c r="AD64" s="21">
        <f>IF($A64="","",IF(OR(COUNTBLANK($B64:$J64)&gt;0,COUNTBLANK($P64:$Q64)&gt;0),"Check required fields",IF(AND($J64&lt;&gt;"No Device",OR($K64="",$K64=0)),"Check device quantity",IF($AB64="","Check pricing lists",IF($AB64&gt;Assumptions!$B$12,"Review high estimate",IF(AND(OR($Q64="Draft",$Q64="Sent"),$AC64&lt;Assumptions!$B$4),"Validity date passed",""))))))</f>
        <v/>
      </c>
    </row>
    <row r="65" ht="30" customHeight="1">
      <c r="A65" s="12" t="n"/>
      <c r="B65" s="13" t="n"/>
      <c r="C65" s="14" t="n"/>
      <c r="D65" s="14" t="n"/>
      <c r="E65" s="12" t="n"/>
      <c r="F65" s="12" t="n"/>
      <c r="G65" s="12" t="n"/>
      <c r="H65" s="12" t="n"/>
      <c r="I65" s="12" t="n"/>
      <c r="J65" s="12" t="n"/>
      <c r="K65" s="15" t="n"/>
      <c r="L65" s="16" t="n"/>
      <c r="M65" s="34" t="n"/>
      <c r="N65" s="15" t="n"/>
      <c r="O65" s="16" t="n"/>
      <c r="P65" s="12" t="n"/>
      <c r="Q65" s="12" t="n"/>
      <c r="R65" s="35" t="n"/>
      <c r="S65" s="14" t="n"/>
      <c r="T65" s="32">
        <f>IF($A65="","",IFERROR(VLOOKUP($E65,Assumptions!$A$21:$B$29,2,FALSE),""))</f>
        <v/>
      </c>
      <c r="U65" s="37">
        <f>IF($A65="","",IFERROR(VLOOKUP($F65,Assumptions!$D$21:$E$27,2,FALSE),""))</f>
        <v/>
      </c>
      <c r="V65" s="32">
        <f>IF($A65="","",IF(OR($J65="",$K65=""),0,IFERROR($K65*VLOOKUP($J65,Assumptions!$G$21:$H$26,2,FALSE),"")))</f>
        <v/>
      </c>
      <c r="W65" s="32">
        <f>IF($A65="","",IF($L65="",0,IFERROR($L65*Assumptions!$B$7,"")))</f>
        <v/>
      </c>
      <c r="X65" s="32">
        <f>IF($A65="","",IF($N65="",0,IFERROR($N65*Assumptions!$B$8,"")))</f>
        <v/>
      </c>
      <c r="Y65" s="32">
        <f>IF($A65="","",IF($O65="",0,IFERROR($O65*Assumptions!$B$9,"")))</f>
        <v/>
      </c>
      <c r="Z65" s="32">
        <f>IF($A65="","",IF(OR($T65="",$U65=""),"",IFERROR($T65*$U65+SUM($M65,$V65:$Y65),"")))</f>
        <v/>
      </c>
      <c r="AA65" s="32">
        <f>IF($Z65="","",IFERROR($Z65*IF($R65="",Assumptions!$B$10,$R65),""))</f>
        <v/>
      </c>
      <c r="AB65" s="32">
        <f>IF($Z65="","",IFERROR(SUM($Z65,$AA65),""))</f>
        <v/>
      </c>
      <c r="AC65" s="23">
        <f>IF($B65="","",IFERROR($B65+Assumptions!$B$11,""))</f>
        <v/>
      </c>
      <c r="AD65" s="24">
        <f>IF($A65="","",IF(OR(COUNTBLANK($B65:$J65)&gt;0,COUNTBLANK($P65:$Q65)&gt;0),"Check required fields",IF(AND($J65&lt;&gt;"No Device",OR($K65="",$K65=0)),"Check device quantity",IF($AB65="","Check pricing lists",IF($AB65&gt;Assumptions!$B$12,"Review high estimate",IF(AND(OR($Q65="Draft",$Q65="Sent"),$AC65&lt;Assumptions!$B$4),"Validity date passed",""))))))</f>
        <v/>
      </c>
    </row>
    <row r="66" ht="30" customHeight="1">
      <c r="A66" s="12" t="n"/>
      <c r="B66" s="13" t="n"/>
      <c r="C66" s="14" t="n"/>
      <c r="D66" s="14" t="n"/>
      <c r="E66" s="12" t="n"/>
      <c r="F66" s="12" t="n"/>
      <c r="G66" s="12" t="n"/>
      <c r="H66" s="12" t="n"/>
      <c r="I66" s="12" t="n"/>
      <c r="J66" s="12" t="n"/>
      <c r="K66" s="15" t="n"/>
      <c r="L66" s="16" t="n"/>
      <c r="M66" s="34" t="n"/>
      <c r="N66" s="15" t="n"/>
      <c r="O66" s="16" t="n"/>
      <c r="P66" s="12" t="n"/>
      <c r="Q66" s="12" t="n"/>
      <c r="R66" s="35" t="n"/>
      <c r="S66" s="14" t="n"/>
      <c r="T66" s="33">
        <f>IF($A66="","",IFERROR(VLOOKUP($E66,Assumptions!$A$21:$B$29,2,FALSE),""))</f>
        <v/>
      </c>
      <c r="U66" s="36">
        <f>IF($A66="","",IFERROR(VLOOKUP($F66,Assumptions!$D$21:$E$27,2,FALSE),""))</f>
        <v/>
      </c>
      <c r="V66" s="33">
        <f>IF($A66="","",IF(OR($J66="",$K66=""),0,IFERROR($K66*VLOOKUP($J66,Assumptions!$G$21:$H$26,2,FALSE),"")))</f>
        <v/>
      </c>
      <c r="W66" s="33">
        <f>IF($A66="","",IF($L66="",0,IFERROR($L66*Assumptions!$B$7,"")))</f>
        <v/>
      </c>
      <c r="X66" s="33">
        <f>IF($A66="","",IF($N66="",0,IFERROR($N66*Assumptions!$B$8,"")))</f>
        <v/>
      </c>
      <c r="Y66" s="33">
        <f>IF($A66="","",IF($O66="",0,IFERROR($O66*Assumptions!$B$9,"")))</f>
        <v/>
      </c>
      <c r="Z66" s="33">
        <f>IF($A66="","",IF(OR($T66="",$U66=""),"",IFERROR($T66*$U66+SUM($M66,$V66:$Y66),"")))</f>
        <v/>
      </c>
      <c r="AA66" s="33">
        <f>IF($Z66="","",IFERROR($Z66*IF($R66="",Assumptions!$B$10,$R66),""))</f>
        <v/>
      </c>
      <c r="AB66" s="33">
        <f>IF($Z66="","",IFERROR(SUM($Z66,$AA66),""))</f>
        <v/>
      </c>
      <c r="AC66" s="20">
        <f>IF($B66="","",IFERROR($B66+Assumptions!$B$11,""))</f>
        <v/>
      </c>
      <c r="AD66" s="21">
        <f>IF($A66="","",IF(OR(COUNTBLANK($B66:$J66)&gt;0,COUNTBLANK($P66:$Q66)&gt;0),"Check required fields",IF(AND($J66&lt;&gt;"No Device",OR($K66="",$K66=0)),"Check device quantity",IF($AB66="","Check pricing lists",IF($AB66&gt;Assumptions!$B$12,"Review high estimate",IF(AND(OR($Q66="Draft",$Q66="Sent"),$AC66&lt;Assumptions!$B$4),"Validity date passed",""))))))</f>
        <v/>
      </c>
    </row>
    <row r="67" ht="30" customHeight="1">
      <c r="A67" s="12" t="n"/>
      <c r="B67" s="13" t="n"/>
      <c r="C67" s="14" t="n"/>
      <c r="D67" s="14" t="n"/>
      <c r="E67" s="12" t="n"/>
      <c r="F67" s="12" t="n"/>
      <c r="G67" s="12" t="n"/>
      <c r="H67" s="12" t="n"/>
      <c r="I67" s="12" t="n"/>
      <c r="J67" s="12" t="n"/>
      <c r="K67" s="15" t="n"/>
      <c r="L67" s="16" t="n"/>
      <c r="M67" s="34" t="n"/>
      <c r="N67" s="15" t="n"/>
      <c r="O67" s="16" t="n"/>
      <c r="P67" s="12" t="n"/>
      <c r="Q67" s="12" t="n"/>
      <c r="R67" s="35" t="n"/>
      <c r="S67" s="14" t="n"/>
      <c r="T67" s="32">
        <f>IF($A67="","",IFERROR(VLOOKUP($E67,Assumptions!$A$21:$B$29,2,FALSE),""))</f>
        <v/>
      </c>
      <c r="U67" s="37">
        <f>IF($A67="","",IFERROR(VLOOKUP($F67,Assumptions!$D$21:$E$27,2,FALSE),""))</f>
        <v/>
      </c>
      <c r="V67" s="32">
        <f>IF($A67="","",IF(OR($J67="",$K67=""),0,IFERROR($K67*VLOOKUP($J67,Assumptions!$G$21:$H$26,2,FALSE),"")))</f>
        <v/>
      </c>
      <c r="W67" s="32">
        <f>IF($A67="","",IF($L67="",0,IFERROR($L67*Assumptions!$B$7,"")))</f>
        <v/>
      </c>
      <c r="X67" s="32">
        <f>IF($A67="","",IF($N67="",0,IFERROR($N67*Assumptions!$B$8,"")))</f>
        <v/>
      </c>
      <c r="Y67" s="32">
        <f>IF($A67="","",IF($O67="",0,IFERROR($O67*Assumptions!$B$9,"")))</f>
        <v/>
      </c>
      <c r="Z67" s="32">
        <f>IF($A67="","",IF(OR($T67="",$U67=""),"",IFERROR($T67*$U67+SUM($M67,$V67:$Y67),"")))</f>
        <v/>
      </c>
      <c r="AA67" s="32">
        <f>IF($Z67="","",IFERROR($Z67*IF($R67="",Assumptions!$B$10,$R67),""))</f>
        <v/>
      </c>
      <c r="AB67" s="32">
        <f>IF($Z67="","",IFERROR(SUM($Z67,$AA67),""))</f>
        <v/>
      </c>
      <c r="AC67" s="23">
        <f>IF($B67="","",IFERROR($B67+Assumptions!$B$11,""))</f>
        <v/>
      </c>
      <c r="AD67" s="24">
        <f>IF($A67="","",IF(OR(COUNTBLANK($B67:$J67)&gt;0,COUNTBLANK($P67:$Q67)&gt;0),"Check required fields",IF(AND($J67&lt;&gt;"No Device",OR($K67="",$K67=0)),"Check device quantity",IF($AB67="","Check pricing lists",IF($AB67&gt;Assumptions!$B$12,"Review high estimate",IF(AND(OR($Q67="Draft",$Q67="Sent"),$AC67&lt;Assumptions!$B$4),"Validity date passed",""))))))</f>
        <v/>
      </c>
    </row>
    <row r="68" ht="30" customHeight="1">
      <c r="A68" s="12" t="n"/>
      <c r="B68" s="13" t="n"/>
      <c r="C68" s="14" t="n"/>
      <c r="D68" s="14" t="n"/>
      <c r="E68" s="12" t="n"/>
      <c r="F68" s="12" t="n"/>
      <c r="G68" s="12" t="n"/>
      <c r="H68" s="12" t="n"/>
      <c r="I68" s="12" t="n"/>
      <c r="J68" s="12" t="n"/>
      <c r="K68" s="15" t="n"/>
      <c r="L68" s="16" t="n"/>
      <c r="M68" s="34" t="n"/>
      <c r="N68" s="15" t="n"/>
      <c r="O68" s="16" t="n"/>
      <c r="P68" s="12" t="n"/>
      <c r="Q68" s="12" t="n"/>
      <c r="R68" s="35" t="n"/>
      <c r="S68" s="14" t="n"/>
      <c r="T68" s="33">
        <f>IF($A68="","",IFERROR(VLOOKUP($E68,Assumptions!$A$21:$B$29,2,FALSE),""))</f>
        <v/>
      </c>
      <c r="U68" s="36">
        <f>IF($A68="","",IFERROR(VLOOKUP($F68,Assumptions!$D$21:$E$27,2,FALSE),""))</f>
        <v/>
      </c>
      <c r="V68" s="33">
        <f>IF($A68="","",IF(OR($J68="",$K68=""),0,IFERROR($K68*VLOOKUP($J68,Assumptions!$G$21:$H$26,2,FALSE),"")))</f>
        <v/>
      </c>
      <c r="W68" s="33">
        <f>IF($A68="","",IF($L68="",0,IFERROR($L68*Assumptions!$B$7,"")))</f>
        <v/>
      </c>
      <c r="X68" s="33">
        <f>IF($A68="","",IF($N68="",0,IFERROR($N68*Assumptions!$B$8,"")))</f>
        <v/>
      </c>
      <c r="Y68" s="33">
        <f>IF($A68="","",IF($O68="",0,IFERROR($O68*Assumptions!$B$9,"")))</f>
        <v/>
      </c>
      <c r="Z68" s="33">
        <f>IF($A68="","",IF(OR($T68="",$U68=""),"",IFERROR($T68*$U68+SUM($M68,$V68:$Y68),"")))</f>
        <v/>
      </c>
      <c r="AA68" s="33">
        <f>IF($Z68="","",IFERROR($Z68*IF($R68="",Assumptions!$B$10,$R68),""))</f>
        <v/>
      </c>
      <c r="AB68" s="33">
        <f>IF($Z68="","",IFERROR(SUM($Z68,$AA68),""))</f>
        <v/>
      </c>
      <c r="AC68" s="20">
        <f>IF($B68="","",IFERROR($B68+Assumptions!$B$11,""))</f>
        <v/>
      </c>
      <c r="AD68" s="21">
        <f>IF($A68="","",IF(OR(COUNTBLANK($B68:$J68)&gt;0,COUNTBLANK($P68:$Q68)&gt;0),"Check required fields",IF(AND($J68&lt;&gt;"No Device",OR($K68="",$K68=0)),"Check device quantity",IF($AB68="","Check pricing lists",IF($AB68&gt;Assumptions!$B$12,"Review high estimate",IF(AND(OR($Q68="Draft",$Q68="Sent"),$AC68&lt;Assumptions!$B$4),"Validity date passed",""))))))</f>
        <v/>
      </c>
    </row>
    <row r="69" ht="30" customHeight="1">
      <c r="A69" s="12" t="n"/>
      <c r="B69" s="13" t="n"/>
      <c r="C69" s="14" t="n"/>
      <c r="D69" s="14" t="n"/>
      <c r="E69" s="12" t="n"/>
      <c r="F69" s="12" t="n"/>
      <c r="G69" s="12" t="n"/>
      <c r="H69" s="12" t="n"/>
      <c r="I69" s="12" t="n"/>
      <c r="J69" s="12" t="n"/>
      <c r="K69" s="15" t="n"/>
      <c r="L69" s="16" t="n"/>
      <c r="M69" s="34" t="n"/>
      <c r="N69" s="15" t="n"/>
      <c r="O69" s="16" t="n"/>
      <c r="P69" s="12" t="n"/>
      <c r="Q69" s="12" t="n"/>
      <c r="R69" s="35" t="n"/>
      <c r="S69" s="14" t="n"/>
      <c r="T69" s="32">
        <f>IF($A69="","",IFERROR(VLOOKUP($E69,Assumptions!$A$21:$B$29,2,FALSE),""))</f>
        <v/>
      </c>
      <c r="U69" s="37">
        <f>IF($A69="","",IFERROR(VLOOKUP($F69,Assumptions!$D$21:$E$27,2,FALSE),""))</f>
        <v/>
      </c>
      <c r="V69" s="32">
        <f>IF($A69="","",IF(OR($J69="",$K69=""),0,IFERROR($K69*VLOOKUP($J69,Assumptions!$G$21:$H$26,2,FALSE),"")))</f>
        <v/>
      </c>
      <c r="W69" s="32">
        <f>IF($A69="","",IF($L69="",0,IFERROR($L69*Assumptions!$B$7,"")))</f>
        <v/>
      </c>
      <c r="X69" s="32">
        <f>IF($A69="","",IF($N69="",0,IFERROR($N69*Assumptions!$B$8,"")))</f>
        <v/>
      </c>
      <c r="Y69" s="32">
        <f>IF($A69="","",IF($O69="",0,IFERROR($O69*Assumptions!$B$9,"")))</f>
        <v/>
      </c>
      <c r="Z69" s="32">
        <f>IF($A69="","",IF(OR($T69="",$U69=""),"",IFERROR($T69*$U69+SUM($M69,$V69:$Y69),"")))</f>
        <v/>
      </c>
      <c r="AA69" s="32">
        <f>IF($Z69="","",IFERROR($Z69*IF($R69="",Assumptions!$B$10,$R69),""))</f>
        <v/>
      </c>
      <c r="AB69" s="32">
        <f>IF($Z69="","",IFERROR(SUM($Z69,$AA69),""))</f>
        <v/>
      </c>
      <c r="AC69" s="23">
        <f>IF($B69="","",IFERROR($B69+Assumptions!$B$11,""))</f>
        <v/>
      </c>
      <c r="AD69" s="24">
        <f>IF($A69="","",IF(OR(COUNTBLANK($B69:$J69)&gt;0,COUNTBLANK($P69:$Q69)&gt;0),"Check required fields",IF(AND($J69&lt;&gt;"No Device",OR($K69="",$K69=0)),"Check device quantity",IF($AB69="","Check pricing lists",IF($AB69&gt;Assumptions!$B$12,"Review high estimate",IF(AND(OR($Q69="Draft",$Q69="Sent"),$AC69&lt;Assumptions!$B$4),"Validity date passed",""))))))</f>
        <v/>
      </c>
    </row>
    <row r="70" ht="30" customHeight="1">
      <c r="A70" s="12" t="n"/>
      <c r="B70" s="13" t="n"/>
      <c r="C70" s="14" t="n"/>
      <c r="D70" s="14" t="n"/>
      <c r="E70" s="12" t="n"/>
      <c r="F70" s="12" t="n"/>
      <c r="G70" s="12" t="n"/>
      <c r="H70" s="12" t="n"/>
      <c r="I70" s="12" t="n"/>
      <c r="J70" s="12" t="n"/>
      <c r="K70" s="15" t="n"/>
      <c r="L70" s="16" t="n"/>
      <c r="M70" s="34" t="n"/>
      <c r="N70" s="15" t="n"/>
      <c r="O70" s="16" t="n"/>
      <c r="P70" s="12" t="n"/>
      <c r="Q70" s="12" t="n"/>
      <c r="R70" s="35" t="n"/>
      <c r="S70" s="14" t="n"/>
      <c r="T70" s="33">
        <f>IF($A70="","",IFERROR(VLOOKUP($E70,Assumptions!$A$21:$B$29,2,FALSE),""))</f>
        <v/>
      </c>
      <c r="U70" s="36">
        <f>IF($A70="","",IFERROR(VLOOKUP($F70,Assumptions!$D$21:$E$27,2,FALSE),""))</f>
        <v/>
      </c>
      <c r="V70" s="33">
        <f>IF($A70="","",IF(OR($J70="",$K70=""),0,IFERROR($K70*VLOOKUP($J70,Assumptions!$G$21:$H$26,2,FALSE),"")))</f>
        <v/>
      </c>
      <c r="W70" s="33">
        <f>IF($A70="","",IF($L70="",0,IFERROR($L70*Assumptions!$B$7,"")))</f>
        <v/>
      </c>
      <c r="X70" s="33">
        <f>IF($A70="","",IF($N70="",0,IFERROR($N70*Assumptions!$B$8,"")))</f>
        <v/>
      </c>
      <c r="Y70" s="33">
        <f>IF($A70="","",IF($O70="",0,IFERROR($O70*Assumptions!$B$9,"")))</f>
        <v/>
      </c>
      <c r="Z70" s="33">
        <f>IF($A70="","",IF(OR($T70="",$U70=""),"",IFERROR($T70*$U70+SUM($M70,$V70:$Y70),"")))</f>
        <v/>
      </c>
      <c r="AA70" s="33">
        <f>IF($Z70="","",IFERROR($Z70*IF($R70="",Assumptions!$B$10,$R70),""))</f>
        <v/>
      </c>
      <c r="AB70" s="33">
        <f>IF($Z70="","",IFERROR(SUM($Z70,$AA70),""))</f>
        <v/>
      </c>
      <c r="AC70" s="20">
        <f>IF($B70="","",IFERROR($B70+Assumptions!$B$11,""))</f>
        <v/>
      </c>
      <c r="AD70" s="21">
        <f>IF($A70="","",IF(OR(COUNTBLANK($B70:$J70)&gt;0,COUNTBLANK($P70:$Q70)&gt;0),"Check required fields",IF(AND($J70&lt;&gt;"No Device",OR($K70="",$K70=0)),"Check device quantity",IF($AB70="","Check pricing lists",IF($AB70&gt;Assumptions!$B$12,"Review high estimate",IF(AND(OR($Q70="Draft",$Q70="Sent"),$AC70&lt;Assumptions!$B$4),"Validity date passed",""))))))</f>
        <v/>
      </c>
    </row>
    <row r="71" ht="30" customHeight="1">
      <c r="A71" s="12" t="n"/>
      <c r="B71" s="13" t="n"/>
      <c r="C71" s="14" t="n"/>
      <c r="D71" s="14" t="n"/>
      <c r="E71" s="12" t="n"/>
      <c r="F71" s="12" t="n"/>
      <c r="G71" s="12" t="n"/>
      <c r="H71" s="12" t="n"/>
      <c r="I71" s="12" t="n"/>
      <c r="J71" s="12" t="n"/>
      <c r="K71" s="15" t="n"/>
      <c r="L71" s="16" t="n"/>
      <c r="M71" s="34" t="n"/>
      <c r="N71" s="15" t="n"/>
      <c r="O71" s="16" t="n"/>
      <c r="P71" s="12" t="n"/>
      <c r="Q71" s="12" t="n"/>
      <c r="R71" s="35" t="n"/>
      <c r="S71" s="14" t="n"/>
      <c r="T71" s="32">
        <f>IF($A71="","",IFERROR(VLOOKUP($E71,Assumptions!$A$21:$B$29,2,FALSE),""))</f>
        <v/>
      </c>
      <c r="U71" s="37">
        <f>IF($A71="","",IFERROR(VLOOKUP($F71,Assumptions!$D$21:$E$27,2,FALSE),""))</f>
        <v/>
      </c>
      <c r="V71" s="32">
        <f>IF($A71="","",IF(OR($J71="",$K71=""),0,IFERROR($K71*VLOOKUP($J71,Assumptions!$G$21:$H$26,2,FALSE),"")))</f>
        <v/>
      </c>
      <c r="W71" s="32">
        <f>IF($A71="","",IF($L71="",0,IFERROR($L71*Assumptions!$B$7,"")))</f>
        <v/>
      </c>
      <c r="X71" s="32">
        <f>IF($A71="","",IF($N71="",0,IFERROR($N71*Assumptions!$B$8,"")))</f>
        <v/>
      </c>
      <c r="Y71" s="32">
        <f>IF($A71="","",IF($O71="",0,IFERROR($O71*Assumptions!$B$9,"")))</f>
        <v/>
      </c>
      <c r="Z71" s="32">
        <f>IF($A71="","",IF(OR($T71="",$U71=""),"",IFERROR($T71*$U71+SUM($M71,$V71:$Y71),"")))</f>
        <v/>
      </c>
      <c r="AA71" s="32">
        <f>IF($Z71="","",IFERROR($Z71*IF($R71="",Assumptions!$B$10,$R71),""))</f>
        <v/>
      </c>
      <c r="AB71" s="32">
        <f>IF($Z71="","",IFERROR(SUM($Z71,$AA71),""))</f>
        <v/>
      </c>
      <c r="AC71" s="23">
        <f>IF($B71="","",IFERROR($B71+Assumptions!$B$11,""))</f>
        <v/>
      </c>
      <c r="AD71" s="24">
        <f>IF($A71="","",IF(OR(COUNTBLANK($B71:$J71)&gt;0,COUNTBLANK($P71:$Q71)&gt;0),"Check required fields",IF(AND($J71&lt;&gt;"No Device",OR($K71="",$K71=0)),"Check device quantity",IF($AB71="","Check pricing lists",IF($AB71&gt;Assumptions!$B$12,"Review high estimate",IF(AND(OR($Q71="Draft",$Q71="Sent"),$AC71&lt;Assumptions!$B$4),"Validity date passed",""))))))</f>
        <v/>
      </c>
    </row>
    <row r="72" ht="30" customHeight="1">
      <c r="A72" s="12" t="n"/>
      <c r="B72" s="13" t="n"/>
      <c r="C72" s="14" t="n"/>
      <c r="D72" s="14" t="n"/>
      <c r="E72" s="12" t="n"/>
      <c r="F72" s="12" t="n"/>
      <c r="G72" s="12" t="n"/>
      <c r="H72" s="12" t="n"/>
      <c r="I72" s="12" t="n"/>
      <c r="J72" s="12" t="n"/>
      <c r="K72" s="15" t="n"/>
      <c r="L72" s="16" t="n"/>
      <c r="M72" s="34" t="n"/>
      <c r="N72" s="15" t="n"/>
      <c r="O72" s="16" t="n"/>
      <c r="P72" s="12" t="n"/>
      <c r="Q72" s="12" t="n"/>
      <c r="R72" s="35" t="n"/>
      <c r="S72" s="14" t="n"/>
      <c r="T72" s="33">
        <f>IF($A72="","",IFERROR(VLOOKUP($E72,Assumptions!$A$21:$B$29,2,FALSE),""))</f>
        <v/>
      </c>
      <c r="U72" s="36">
        <f>IF($A72="","",IFERROR(VLOOKUP($F72,Assumptions!$D$21:$E$27,2,FALSE),""))</f>
        <v/>
      </c>
      <c r="V72" s="33">
        <f>IF($A72="","",IF(OR($J72="",$K72=""),0,IFERROR($K72*VLOOKUP($J72,Assumptions!$G$21:$H$26,2,FALSE),"")))</f>
        <v/>
      </c>
      <c r="W72" s="33">
        <f>IF($A72="","",IF($L72="",0,IFERROR($L72*Assumptions!$B$7,"")))</f>
        <v/>
      </c>
      <c r="X72" s="33">
        <f>IF($A72="","",IF($N72="",0,IFERROR($N72*Assumptions!$B$8,"")))</f>
        <v/>
      </c>
      <c r="Y72" s="33">
        <f>IF($A72="","",IF($O72="",0,IFERROR($O72*Assumptions!$B$9,"")))</f>
        <v/>
      </c>
      <c r="Z72" s="33">
        <f>IF($A72="","",IF(OR($T72="",$U72=""),"",IFERROR($T72*$U72+SUM($M72,$V72:$Y72),"")))</f>
        <v/>
      </c>
      <c r="AA72" s="33">
        <f>IF($Z72="","",IFERROR($Z72*IF($R72="",Assumptions!$B$10,$R72),""))</f>
        <v/>
      </c>
      <c r="AB72" s="33">
        <f>IF($Z72="","",IFERROR(SUM($Z72,$AA72),""))</f>
        <v/>
      </c>
      <c r="AC72" s="20">
        <f>IF($B72="","",IFERROR($B72+Assumptions!$B$11,""))</f>
        <v/>
      </c>
      <c r="AD72" s="21">
        <f>IF($A72="","",IF(OR(COUNTBLANK($B72:$J72)&gt;0,COUNTBLANK($P72:$Q72)&gt;0),"Check required fields",IF(AND($J72&lt;&gt;"No Device",OR($K72="",$K72=0)),"Check device quantity",IF($AB72="","Check pricing lists",IF($AB72&gt;Assumptions!$B$12,"Review high estimate",IF(AND(OR($Q72="Draft",$Q72="Sent"),$AC72&lt;Assumptions!$B$4),"Validity date passed",""))))))</f>
        <v/>
      </c>
    </row>
    <row r="73" ht="30" customHeight="1">
      <c r="A73" s="12" t="n"/>
      <c r="B73" s="13" t="n"/>
      <c r="C73" s="14" t="n"/>
      <c r="D73" s="14" t="n"/>
      <c r="E73" s="12" t="n"/>
      <c r="F73" s="12" t="n"/>
      <c r="G73" s="12" t="n"/>
      <c r="H73" s="12" t="n"/>
      <c r="I73" s="12" t="n"/>
      <c r="J73" s="12" t="n"/>
      <c r="K73" s="15" t="n"/>
      <c r="L73" s="16" t="n"/>
      <c r="M73" s="34" t="n"/>
      <c r="N73" s="15" t="n"/>
      <c r="O73" s="16" t="n"/>
      <c r="P73" s="12" t="n"/>
      <c r="Q73" s="12" t="n"/>
      <c r="R73" s="35" t="n"/>
      <c r="S73" s="14" t="n"/>
      <c r="T73" s="32">
        <f>IF($A73="","",IFERROR(VLOOKUP($E73,Assumptions!$A$21:$B$29,2,FALSE),""))</f>
        <v/>
      </c>
      <c r="U73" s="37">
        <f>IF($A73="","",IFERROR(VLOOKUP($F73,Assumptions!$D$21:$E$27,2,FALSE),""))</f>
        <v/>
      </c>
      <c r="V73" s="32">
        <f>IF($A73="","",IF(OR($J73="",$K73=""),0,IFERROR($K73*VLOOKUP($J73,Assumptions!$G$21:$H$26,2,FALSE),"")))</f>
        <v/>
      </c>
      <c r="W73" s="32">
        <f>IF($A73="","",IF($L73="",0,IFERROR($L73*Assumptions!$B$7,"")))</f>
        <v/>
      </c>
      <c r="X73" s="32">
        <f>IF($A73="","",IF($N73="",0,IFERROR($N73*Assumptions!$B$8,"")))</f>
        <v/>
      </c>
      <c r="Y73" s="32">
        <f>IF($A73="","",IF($O73="",0,IFERROR($O73*Assumptions!$B$9,"")))</f>
        <v/>
      </c>
      <c r="Z73" s="32">
        <f>IF($A73="","",IF(OR($T73="",$U73=""),"",IFERROR($T73*$U73+SUM($M73,$V73:$Y73),"")))</f>
        <v/>
      </c>
      <c r="AA73" s="32">
        <f>IF($Z73="","",IFERROR($Z73*IF($R73="",Assumptions!$B$10,$R73),""))</f>
        <v/>
      </c>
      <c r="AB73" s="32">
        <f>IF($Z73="","",IFERROR(SUM($Z73,$AA73),""))</f>
        <v/>
      </c>
      <c r="AC73" s="23">
        <f>IF($B73="","",IFERROR($B73+Assumptions!$B$11,""))</f>
        <v/>
      </c>
      <c r="AD73" s="24">
        <f>IF($A73="","",IF(OR(COUNTBLANK($B73:$J73)&gt;0,COUNTBLANK($P73:$Q73)&gt;0),"Check required fields",IF(AND($J73&lt;&gt;"No Device",OR($K73="",$K73=0)),"Check device quantity",IF($AB73="","Check pricing lists",IF($AB73&gt;Assumptions!$B$12,"Review high estimate",IF(AND(OR($Q73="Draft",$Q73="Sent"),$AC73&lt;Assumptions!$B$4),"Validity date passed",""))))))</f>
        <v/>
      </c>
    </row>
    <row r="74" ht="30" customHeight="1">
      <c r="A74" s="12" t="n"/>
      <c r="B74" s="13" t="n"/>
      <c r="C74" s="14" t="n"/>
      <c r="D74" s="14" t="n"/>
      <c r="E74" s="12" t="n"/>
      <c r="F74" s="12" t="n"/>
      <c r="G74" s="12" t="n"/>
      <c r="H74" s="12" t="n"/>
      <c r="I74" s="12" t="n"/>
      <c r="J74" s="12" t="n"/>
      <c r="K74" s="15" t="n"/>
      <c r="L74" s="16" t="n"/>
      <c r="M74" s="34" t="n"/>
      <c r="N74" s="15" t="n"/>
      <c r="O74" s="16" t="n"/>
      <c r="P74" s="12" t="n"/>
      <c r="Q74" s="12" t="n"/>
      <c r="R74" s="35" t="n"/>
      <c r="S74" s="14" t="n"/>
      <c r="T74" s="33">
        <f>IF($A74="","",IFERROR(VLOOKUP($E74,Assumptions!$A$21:$B$29,2,FALSE),""))</f>
        <v/>
      </c>
      <c r="U74" s="36">
        <f>IF($A74="","",IFERROR(VLOOKUP($F74,Assumptions!$D$21:$E$27,2,FALSE),""))</f>
        <v/>
      </c>
      <c r="V74" s="33">
        <f>IF($A74="","",IF(OR($J74="",$K74=""),0,IFERROR($K74*VLOOKUP($J74,Assumptions!$G$21:$H$26,2,FALSE),"")))</f>
        <v/>
      </c>
      <c r="W74" s="33">
        <f>IF($A74="","",IF($L74="",0,IFERROR($L74*Assumptions!$B$7,"")))</f>
        <v/>
      </c>
      <c r="X74" s="33">
        <f>IF($A74="","",IF($N74="",0,IFERROR($N74*Assumptions!$B$8,"")))</f>
        <v/>
      </c>
      <c r="Y74" s="33">
        <f>IF($A74="","",IF($O74="",0,IFERROR($O74*Assumptions!$B$9,"")))</f>
        <v/>
      </c>
      <c r="Z74" s="33">
        <f>IF($A74="","",IF(OR($T74="",$U74=""),"",IFERROR($T74*$U74+SUM($M74,$V74:$Y74),"")))</f>
        <v/>
      </c>
      <c r="AA74" s="33">
        <f>IF($Z74="","",IFERROR($Z74*IF($R74="",Assumptions!$B$10,$R74),""))</f>
        <v/>
      </c>
      <c r="AB74" s="33">
        <f>IF($Z74="","",IFERROR(SUM($Z74,$AA74),""))</f>
        <v/>
      </c>
      <c r="AC74" s="20">
        <f>IF($B74="","",IFERROR($B74+Assumptions!$B$11,""))</f>
        <v/>
      </c>
      <c r="AD74" s="21">
        <f>IF($A74="","",IF(OR(COUNTBLANK($B74:$J74)&gt;0,COUNTBLANK($P74:$Q74)&gt;0),"Check required fields",IF(AND($J74&lt;&gt;"No Device",OR($K74="",$K74=0)),"Check device quantity",IF($AB74="","Check pricing lists",IF($AB74&gt;Assumptions!$B$12,"Review high estimate",IF(AND(OR($Q74="Draft",$Q74="Sent"),$AC74&lt;Assumptions!$B$4),"Validity date passed",""))))))</f>
        <v/>
      </c>
    </row>
    <row r="75" ht="30" customHeight="1">
      <c r="A75" s="12" t="n"/>
      <c r="B75" s="13" t="n"/>
      <c r="C75" s="14" t="n"/>
      <c r="D75" s="14" t="n"/>
      <c r="E75" s="12" t="n"/>
      <c r="F75" s="12" t="n"/>
      <c r="G75" s="12" t="n"/>
      <c r="H75" s="12" t="n"/>
      <c r="I75" s="12" t="n"/>
      <c r="J75" s="12" t="n"/>
      <c r="K75" s="15" t="n"/>
      <c r="L75" s="16" t="n"/>
      <c r="M75" s="34" t="n"/>
      <c r="N75" s="15" t="n"/>
      <c r="O75" s="16" t="n"/>
      <c r="P75" s="12" t="n"/>
      <c r="Q75" s="12" t="n"/>
      <c r="R75" s="35" t="n"/>
      <c r="S75" s="14" t="n"/>
      <c r="T75" s="32">
        <f>IF($A75="","",IFERROR(VLOOKUP($E75,Assumptions!$A$21:$B$29,2,FALSE),""))</f>
        <v/>
      </c>
      <c r="U75" s="37">
        <f>IF($A75="","",IFERROR(VLOOKUP($F75,Assumptions!$D$21:$E$27,2,FALSE),""))</f>
        <v/>
      </c>
      <c r="V75" s="32">
        <f>IF($A75="","",IF(OR($J75="",$K75=""),0,IFERROR($K75*VLOOKUP($J75,Assumptions!$G$21:$H$26,2,FALSE),"")))</f>
        <v/>
      </c>
      <c r="W75" s="32">
        <f>IF($A75="","",IF($L75="",0,IFERROR($L75*Assumptions!$B$7,"")))</f>
        <v/>
      </c>
      <c r="X75" s="32">
        <f>IF($A75="","",IF($N75="",0,IFERROR($N75*Assumptions!$B$8,"")))</f>
        <v/>
      </c>
      <c r="Y75" s="32">
        <f>IF($A75="","",IF($O75="",0,IFERROR($O75*Assumptions!$B$9,"")))</f>
        <v/>
      </c>
      <c r="Z75" s="32">
        <f>IF($A75="","",IF(OR($T75="",$U75=""),"",IFERROR($T75*$U75+SUM($M75,$V75:$Y75),"")))</f>
        <v/>
      </c>
      <c r="AA75" s="32">
        <f>IF($Z75="","",IFERROR($Z75*IF($R75="",Assumptions!$B$10,$R75),""))</f>
        <v/>
      </c>
      <c r="AB75" s="32">
        <f>IF($Z75="","",IFERROR(SUM($Z75,$AA75),""))</f>
        <v/>
      </c>
      <c r="AC75" s="23">
        <f>IF($B75="","",IFERROR($B75+Assumptions!$B$11,""))</f>
        <v/>
      </c>
      <c r="AD75" s="24">
        <f>IF($A75="","",IF(OR(COUNTBLANK($B75:$J75)&gt;0,COUNTBLANK($P75:$Q75)&gt;0),"Check required fields",IF(AND($J75&lt;&gt;"No Device",OR($K75="",$K75=0)),"Check device quantity",IF($AB75="","Check pricing lists",IF($AB75&gt;Assumptions!$B$12,"Review high estimate",IF(AND(OR($Q75="Draft",$Q75="Sent"),$AC75&lt;Assumptions!$B$4),"Validity date passed",""))))))</f>
        <v/>
      </c>
    </row>
    <row r="76" ht="30" customHeight="1">
      <c r="A76" s="12" t="n"/>
      <c r="B76" s="13" t="n"/>
      <c r="C76" s="14" t="n"/>
      <c r="D76" s="14" t="n"/>
      <c r="E76" s="12" t="n"/>
      <c r="F76" s="12" t="n"/>
      <c r="G76" s="12" t="n"/>
      <c r="H76" s="12" t="n"/>
      <c r="I76" s="12" t="n"/>
      <c r="J76" s="12" t="n"/>
      <c r="K76" s="15" t="n"/>
      <c r="L76" s="16" t="n"/>
      <c r="M76" s="34" t="n"/>
      <c r="N76" s="15" t="n"/>
      <c r="O76" s="16" t="n"/>
      <c r="P76" s="12" t="n"/>
      <c r="Q76" s="12" t="n"/>
      <c r="R76" s="35" t="n"/>
      <c r="S76" s="14" t="n"/>
      <c r="T76" s="33">
        <f>IF($A76="","",IFERROR(VLOOKUP($E76,Assumptions!$A$21:$B$29,2,FALSE),""))</f>
        <v/>
      </c>
      <c r="U76" s="36">
        <f>IF($A76="","",IFERROR(VLOOKUP($F76,Assumptions!$D$21:$E$27,2,FALSE),""))</f>
        <v/>
      </c>
      <c r="V76" s="33">
        <f>IF($A76="","",IF(OR($J76="",$K76=""),0,IFERROR($K76*VLOOKUP($J76,Assumptions!$G$21:$H$26,2,FALSE),"")))</f>
        <v/>
      </c>
      <c r="W76" s="33">
        <f>IF($A76="","",IF($L76="",0,IFERROR($L76*Assumptions!$B$7,"")))</f>
        <v/>
      </c>
      <c r="X76" s="33">
        <f>IF($A76="","",IF($N76="",0,IFERROR($N76*Assumptions!$B$8,"")))</f>
        <v/>
      </c>
      <c r="Y76" s="33">
        <f>IF($A76="","",IF($O76="",0,IFERROR($O76*Assumptions!$B$9,"")))</f>
        <v/>
      </c>
      <c r="Z76" s="33">
        <f>IF($A76="","",IF(OR($T76="",$U76=""),"",IFERROR($T76*$U76+SUM($M76,$V76:$Y76),"")))</f>
        <v/>
      </c>
      <c r="AA76" s="33">
        <f>IF($Z76="","",IFERROR($Z76*IF($R76="",Assumptions!$B$10,$R76),""))</f>
        <v/>
      </c>
      <c r="AB76" s="33">
        <f>IF($Z76="","",IFERROR(SUM($Z76,$AA76),""))</f>
        <v/>
      </c>
      <c r="AC76" s="20">
        <f>IF($B76="","",IFERROR($B76+Assumptions!$B$11,""))</f>
        <v/>
      </c>
      <c r="AD76" s="21">
        <f>IF($A76="","",IF(OR(COUNTBLANK($B76:$J76)&gt;0,COUNTBLANK($P76:$Q76)&gt;0),"Check required fields",IF(AND($J76&lt;&gt;"No Device",OR($K76="",$K76=0)),"Check device quantity",IF($AB76="","Check pricing lists",IF($AB76&gt;Assumptions!$B$12,"Review high estimate",IF(AND(OR($Q76="Draft",$Q76="Sent"),$AC76&lt;Assumptions!$B$4),"Validity date passed",""))))))</f>
        <v/>
      </c>
    </row>
    <row r="77" ht="30" customHeight="1">
      <c r="A77" s="12" t="n"/>
      <c r="B77" s="13" t="n"/>
      <c r="C77" s="14" t="n"/>
      <c r="D77" s="14" t="n"/>
      <c r="E77" s="12" t="n"/>
      <c r="F77" s="12" t="n"/>
      <c r="G77" s="12" t="n"/>
      <c r="H77" s="12" t="n"/>
      <c r="I77" s="12" t="n"/>
      <c r="J77" s="12" t="n"/>
      <c r="K77" s="15" t="n"/>
      <c r="L77" s="16" t="n"/>
      <c r="M77" s="34" t="n"/>
      <c r="N77" s="15" t="n"/>
      <c r="O77" s="16" t="n"/>
      <c r="P77" s="12" t="n"/>
      <c r="Q77" s="12" t="n"/>
      <c r="R77" s="35" t="n"/>
      <c r="S77" s="14" t="n"/>
      <c r="T77" s="32">
        <f>IF($A77="","",IFERROR(VLOOKUP($E77,Assumptions!$A$21:$B$29,2,FALSE),""))</f>
        <v/>
      </c>
      <c r="U77" s="37">
        <f>IF($A77="","",IFERROR(VLOOKUP($F77,Assumptions!$D$21:$E$27,2,FALSE),""))</f>
        <v/>
      </c>
      <c r="V77" s="32">
        <f>IF($A77="","",IF(OR($J77="",$K77=""),0,IFERROR($K77*VLOOKUP($J77,Assumptions!$G$21:$H$26,2,FALSE),"")))</f>
        <v/>
      </c>
      <c r="W77" s="32">
        <f>IF($A77="","",IF($L77="",0,IFERROR($L77*Assumptions!$B$7,"")))</f>
        <v/>
      </c>
      <c r="X77" s="32">
        <f>IF($A77="","",IF($N77="",0,IFERROR($N77*Assumptions!$B$8,"")))</f>
        <v/>
      </c>
      <c r="Y77" s="32">
        <f>IF($A77="","",IF($O77="",0,IFERROR($O77*Assumptions!$B$9,"")))</f>
        <v/>
      </c>
      <c r="Z77" s="32">
        <f>IF($A77="","",IF(OR($T77="",$U77=""),"",IFERROR($T77*$U77+SUM($M77,$V77:$Y77),"")))</f>
        <v/>
      </c>
      <c r="AA77" s="32">
        <f>IF($Z77="","",IFERROR($Z77*IF($R77="",Assumptions!$B$10,$R77),""))</f>
        <v/>
      </c>
      <c r="AB77" s="32">
        <f>IF($Z77="","",IFERROR(SUM($Z77,$AA77),""))</f>
        <v/>
      </c>
      <c r="AC77" s="23">
        <f>IF($B77="","",IFERROR($B77+Assumptions!$B$11,""))</f>
        <v/>
      </c>
      <c r="AD77" s="24">
        <f>IF($A77="","",IF(OR(COUNTBLANK($B77:$J77)&gt;0,COUNTBLANK($P77:$Q77)&gt;0),"Check required fields",IF(AND($J77&lt;&gt;"No Device",OR($K77="",$K77=0)),"Check device quantity",IF($AB77="","Check pricing lists",IF($AB77&gt;Assumptions!$B$12,"Review high estimate",IF(AND(OR($Q77="Draft",$Q77="Sent"),$AC77&lt;Assumptions!$B$4),"Validity date passed",""))))))</f>
        <v/>
      </c>
    </row>
    <row r="78" ht="30" customHeight="1">
      <c r="A78" s="12" t="n"/>
      <c r="B78" s="13" t="n"/>
      <c r="C78" s="14" t="n"/>
      <c r="D78" s="14" t="n"/>
      <c r="E78" s="12" t="n"/>
      <c r="F78" s="12" t="n"/>
      <c r="G78" s="12" t="n"/>
      <c r="H78" s="12" t="n"/>
      <c r="I78" s="12" t="n"/>
      <c r="J78" s="12" t="n"/>
      <c r="K78" s="15" t="n"/>
      <c r="L78" s="16" t="n"/>
      <c r="M78" s="34" t="n"/>
      <c r="N78" s="15" t="n"/>
      <c r="O78" s="16" t="n"/>
      <c r="P78" s="12" t="n"/>
      <c r="Q78" s="12" t="n"/>
      <c r="R78" s="35" t="n"/>
      <c r="S78" s="14" t="n"/>
      <c r="T78" s="33">
        <f>IF($A78="","",IFERROR(VLOOKUP($E78,Assumptions!$A$21:$B$29,2,FALSE),""))</f>
        <v/>
      </c>
      <c r="U78" s="36">
        <f>IF($A78="","",IFERROR(VLOOKUP($F78,Assumptions!$D$21:$E$27,2,FALSE),""))</f>
        <v/>
      </c>
      <c r="V78" s="33">
        <f>IF($A78="","",IF(OR($J78="",$K78=""),0,IFERROR($K78*VLOOKUP($J78,Assumptions!$G$21:$H$26,2,FALSE),"")))</f>
        <v/>
      </c>
      <c r="W78" s="33">
        <f>IF($A78="","",IF($L78="",0,IFERROR($L78*Assumptions!$B$7,"")))</f>
        <v/>
      </c>
      <c r="X78" s="33">
        <f>IF($A78="","",IF($N78="",0,IFERROR($N78*Assumptions!$B$8,"")))</f>
        <v/>
      </c>
      <c r="Y78" s="33">
        <f>IF($A78="","",IF($O78="",0,IFERROR($O78*Assumptions!$B$9,"")))</f>
        <v/>
      </c>
      <c r="Z78" s="33">
        <f>IF($A78="","",IF(OR($T78="",$U78=""),"",IFERROR($T78*$U78+SUM($M78,$V78:$Y78),"")))</f>
        <v/>
      </c>
      <c r="AA78" s="33">
        <f>IF($Z78="","",IFERROR($Z78*IF($R78="",Assumptions!$B$10,$R78),""))</f>
        <v/>
      </c>
      <c r="AB78" s="33">
        <f>IF($Z78="","",IFERROR(SUM($Z78,$AA78),""))</f>
        <v/>
      </c>
      <c r="AC78" s="20">
        <f>IF($B78="","",IFERROR($B78+Assumptions!$B$11,""))</f>
        <v/>
      </c>
      <c r="AD78" s="21">
        <f>IF($A78="","",IF(OR(COUNTBLANK($B78:$J78)&gt;0,COUNTBLANK($P78:$Q78)&gt;0),"Check required fields",IF(AND($J78&lt;&gt;"No Device",OR($K78="",$K78=0)),"Check device quantity",IF($AB78="","Check pricing lists",IF($AB78&gt;Assumptions!$B$12,"Review high estimate",IF(AND(OR($Q78="Draft",$Q78="Sent"),$AC78&lt;Assumptions!$B$4),"Validity date passed",""))))))</f>
        <v/>
      </c>
    </row>
    <row r="79" ht="30" customHeight="1">
      <c r="A79" s="12" t="n"/>
      <c r="B79" s="13" t="n"/>
      <c r="C79" s="14" t="n"/>
      <c r="D79" s="14" t="n"/>
      <c r="E79" s="12" t="n"/>
      <c r="F79" s="12" t="n"/>
      <c r="G79" s="12" t="n"/>
      <c r="H79" s="12" t="n"/>
      <c r="I79" s="12" t="n"/>
      <c r="J79" s="12" t="n"/>
      <c r="K79" s="15" t="n"/>
      <c r="L79" s="16" t="n"/>
      <c r="M79" s="34" t="n"/>
      <c r="N79" s="15" t="n"/>
      <c r="O79" s="16" t="n"/>
      <c r="P79" s="12" t="n"/>
      <c r="Q79" s="12" t="n"/>
      <c r="R79" s="35" t="n"/>
      <c r="S79" s="14" t="n"/>
      <c r="T79" s="32">
        <f>IF($A79="","",IFERROR(VLOOKUP($E79,Assumptions!$A$21:$B$29,2,FALSE),""))</f>
        <v/>
      </c>
      <c r="U79" s="37">
        <f>IF($A79="","",IFERROR(VLOOKUP($F79,Assumptions!$D$21:$E$27,2,FALSE),""))</f>
        <v/>
      </c>
      <c r="V79" s="32">
        <f>IF($A79="","",IF(OR($J79="",$K79=""),0,IFERROR($K79*VLOOKUP($J79,Assumptions!$G$21:$H$26,2,FALSE),"")))</f>
        <v/>
      </c>
      <c r="W79" s="32">
        <f>IF($A79="","",IF($L79="",0,IFERROR($L79*Assumptions!$B$7,"")))</f>
        <v/>
      </c>
      <c r="X79" s="32">
        <f>IF($A79="","",IF($N79="",0,IFERROR($N79*Assumptions!$B$8,"")))</f>
        <v/>
      </c>
      <c r="Y79" s="32">
        <f>IF($A79="","",IF($O79="",0,IFERROR($O79*Assumptions!$B$9,"")))</f>
        <v/>
      </c>
      <c r="Z79" s="32">
        <f>IF($A79="","",IF(OR($T79="",$U79=""),"",IFERROR($T79*$U79+SUM($M79,$V79:$Y79),"")))</f>
        <v/>
      </c>
      <c r="AA79" s="32">
        <f>IF($Z79="","",IFERROR($Z79*IF($R79="",Assumptions!$B$10,$R79),""))</f>
        <v/>
      </c>
      <c r="AB79" s="32">
        <f>IF($Z79="","",IFERROR(SUM($Z79,$AA79),""))</f>
        <v/>
      </c>
      <c r="AC79" s="23">
        <f>IF($B79="","",IFERROR($B79+Assumptions!$B$11,""))</f>
        <v/>
      </c>
      <c r="AD79" s="24">
        <f>IF($A79="","",IF(OR(COUNTBLANK($B79:$J79)&gt;0,COUNTBLANK($P79:$Q79)&gt;0),"Check required fields",IF(AND($J79&lt;&gt;"No Device",OR($K79="",$K79=0)),"Check device quantity",IF($AB79="","Check pricing lists",IF($AB79&gt;Assumptions!$B$12,"Review high estimate",IF(AND(OR($Q79="Draft",$Q79="Sent"),$AC79&lt;Assumptions!$B$4),"Validity date passed",""))))))</f>
        <v/>
      </c>
    </row>
    <row r="80" ht="30" customHeight="1">
      <c r="A80" s="12" t="n"/>
      <c r="B80" s="13" t="n"/>
      <c r="C80" s="14" t="n"/>
      <c r="D80" s="14" t="n"/>
      <c r="E80" s="12" t="n"/>
      <c r="F80" s="12" t="n"/>
      <c r="G80" s="12" t="n"/>
      <c r="H80" s="12" t="n"/>
      <c r="I80" s="12" t="n"/>
      <c r="J80" s="12" t="n"/>
      <c r="K80" s="15" t="n"/>
      <c r="L80" s="16" t="n"/>
      <c r="M80" s="34" t="n"/>
      <c r="N80" s="15" t="n"/>
      <c r="O80" s="16" t="n"/>
      <c r="P80" s="12" t="n"/>
      <c r="Q80" s="12" t="n"/>
      <c r="R80" s="35" t="n"/>
      <c r="S80" s="14" t="n"/>
      <c r="T80" s="33">
        <f>IF($A80="","",IFERROR(VLOOKUP($E80,Assumptions!$A$21:$B$29,2,FALSE),""))</f>
        <v/>
      </c>
      <c r="U80" s="36">
        <f>IF($A80="","",IFERROR(VLOOKUP($F80,Assumptions!$D$21:$E$27,2,FALSE),""))</f>
        <v/>
      </c>
      <c r="V80" s="33">
        <f>IF($A80="","",IF(OR($J80="",$K80=""),0,IFERROR($K80*VLOOKUP($J80,Assumptions!$G$21:$H$26,2,FALSE),"")))</f>
        <v/>
      </c>
      <c r="W80" s="33">
        <f>IF($A80="","",IF($L80="",0,IFERROR($L80*Assumptions!$B$7,"")))</f>
        <v/>
      </c>
      <c r="X80" s="33">
        <f>IF($A80="","",IF($N80="",0,IFERROR($N80*Assumptions!$B$8,"")))</f>
        <v/>
      </c>
      <c r="Y80" s="33">
        <f>IF($A80="","",IF($O80="",0,IFERROR($O80*Assumptions!$B$9,"")))</f>
        <v/>
      </c>
      <c r="Z80" s="33">
        <f>IF($A80="","",IF(OR($T80="",$U80=""),"",IFERROR($T80*$U80+SUM($M80,$V80:$Y80),"")))</f>
        <v/>
      </c>
      <c r="AA80" s="33">
        <f>IF($Z80="","",IFERROR($Z80*IF($R80="",Assumptions!$B$10,$R80),""))</f>
        <v/>
      </c>
      <c r="AB80" s="33">
        <f>IF($Z80="","",IFERROR(SUM($Z80,$AA80),""))</f>
        <v/>
      </c>
      <c r="AC80" s="20">
        <f>IF($B80="","",IFERROR($B80+Assumptions!$B$11,""))</f>
        <v/>
      </c>
      <c r="AD80" s="21">
        <f>IF($A80="","",IF(OR(COUNTBLANK($B80:$J80)&gt;0,COUNTBLANK($P80:$Q80)&gt;0),"Check required fields",IF(AND($J80&lt;&gt;"No Device",OR($K80="",$K80=0)),"Check device quantity",IF($AB80="","Check pricing lists",IF($AB80&gt;Assumptions!$B$12,"Review high estimate",IF(AND(OR($Q80="Draft",$Q80="Sent"),$AC80&lt;Assumptions!$B$4),"Validity date passed",""))))))</f>
        <v/>
      </c>
    </row>
    <row r="81" ht="30" customHeight="1">
      <c r="A81" s="12" t="n"/>
      <c r="B81" s="13" t="n"/>
      <c r="C81" s="14" t="n"/>
      <c r="D81" s="14" t="n"/>
      <c r="E81" s="12" t="n"/>
      <c r="F81" s="12" t="n"/>
      <c r="G81" s="12" t="n"/>
      <c r="H81" s="12" t="n"/>
      <c r="I81" s="12" t="n"/>
      <c r="J81" s="12" t="n"/>
      <c r="K81" s="15" t="n"/>
      <c r="L81" s="16" t="n"/>
      <c r="M81" s="34" t="n"/>
      <c r="N81" s="15" t="n"/>
      <c r="O81" s="16" t="n"/>
      <c r="P81" s="12" t="n"/>
      <c r="Q81" s="12" t="n"/>
      <c r="R81" s="35" t="n"/>
      <c r="S81" s="14" t="n"/>
      <c r="T81" s="32">
        <f>IF($A81="","",IFERROR(VLOOKUP($E81,Assumptions!$A$21:$B$29,2,FALSE),""))</f>
        <v/>
      </c>
      <c r="U81" s="37">
        <f>IF($A81="","",IFERROR(VLOOKUP($F81,Assumptions!$D$21:$E$27,2,FALSE),""))</f>
        <v/>
      </c>
      <c r="V81" s="32">
        <f>IF($A81="","",IF(OR($J81="",$K81=""),0,IFERROR($K81*VLOOKUP($J81,Assumptions!$G$21:$H$26,2,FALSE),"")))</f>
        <v/>
      </c>
      <c r="W81" s="32">
        <f>IF($A81="","",IF($L81="",0,IFERROR($L81*Assumptions!$B$7,"")))</f>
        <v/>
      </c>
      <c r="X81" s="32">
        <f>IF($A81="","",IF($N81="",0,IFERROR($N81*Assumptions!$B$8,"")))</f>
        <v/>
      </c>
      <c r="Y81" s="32">
        <f>IF($A81="","",IF($O81="",0,IFERROR($O81*Assumptions!$B$9,"")))</f>
        <v/>
      </c>
      <c r="Z81" s="32">
        <f>IF($A81="","",IF(OR($T81="",$U81=""),"",IFERROR($T81*$U81+SUM($M81,$V81:$Y81),"")))</f>
        <v/>
      </c>
      <c r="AA81" s="32">
        <f>IF($Z81="","",IFERROR($Z81*IF($R81="",Assumptions!$B$10,$R81),""))</f>
        <v/>
      </c>
      <c r="AB81" s="32">
        <f>IF($Z81="","",IFERROR(SUM($Z81,$AA81),""))</f>
        <v/>
      </c>
      <c r="AC81" s="23">
        <f>IF($B81="","",IFERROR($B81+Assumptions!$B$11,""))</f>
        <v/>
      </c>
      <c r="AD81" s="24">
        <f>IF($A81="","",IF(OR(COUNTBLANK($B81:$J81)&gt;0,COUNTBLANK($P81:$Q81)&gt;0),"Check required fields",IF(AND($J81&lt;&gt;"No Device",OR($K81="",$K81=0)),"Check device quantity",IF($AB81="","Check pricing lists",IF($AB81&gt;Assumptions!$B$12,"Review high estimate",IF(AND(OR($Q81="Draft",$Q81="Sent"),$AC81&lt;Assumptions!$B$4),"Validity date passed",""))))))</f>
        <v/>
      </c>
    </row>
    <row r="82" ht="30" customHeight="1">
      <c r="A82" s="12" t="n"/>
      <c r="B82" s="13" t="n"/>
      <c r="C82" s="14" t="n"/>
      <c r="D82" s="14" t="n"/>
      <c r="E82" s="12" t="n"/>
      <c r="F82" s="12" t="n"/>
      <c r="G82" s="12" t="n"/>
      <c r="H82" s="12" t="n"/>
      <c r="I82" s="12" t="n"/>
      <c r="J82" s="12" t="n"/>
      <c r="K82" s="15" t="n"/>
      <c r="L82" s="16" t="n"/>
      <c r="M82" s="34" t="n"/>
      <c r="N82" s="15" t="n"/>
      <c r="O82" s="16" t="n"/>
      <c r="P82" s="12" t="n"/>
      <c r="Q82" s="12" t="n"/>
      <c r="R82" s="35" t="n"/>
      <c r="S82" s="14" t="n"/>
      <c r="T82" s="33">
        <f>IF($A82="","",IFERROR(VLOOKUP($E82,Assumptions!$A$21:$B$29,2,FALSE),""))</f>
        <v/>
      </c>
      <c r="U82" s="36">
        <f>IF($A82="","",IFERROR(VLOOKUP($F82,Assumptions!$D$21:$E$27,2,FALSE),""))</f>
        <v/>
      </c>
      <c r="V82" s="33">
        <f>IF($A82="","",IF(OR($J82="",$K82=""),0,IFERROR($K82*VLOOKUP($J82,Assumptions!$G$21:$H$26,2,FALSE),"")))</f>
        <v/>
      </c>
      <c r="W82" s="33">
        <f>IF($A82="","",IF($L82="",0,IFERROR($L82*Assumptions!$B$7,"")))</f>
        <v/>
      </c>
      <c r="X82" s="33">
        <f>IF($A82="","",IF($N82="",0,IFERROR($N82*Assumptions!$B$8,"")))</f>
        <v/>
      </c>
      <c r="Y82" s="33">
        <f>IF($A82="","",IF($O82="",0,IFERROR($O82*Assumptions!$B$9,"")))</f>
        <v/>
      </c>
      <c r="Z82" s="33">
        <f>IF($A82="","",IF(OR($T82="",$U82=""),"",IFERROR($T82*$U82+SUM($M82,$V82:$Y82),"")))</f>
        <v/>
      </c>
      <c r="AA82" s="33">
        <f>IF($Z82="","",IFERROR($Z82*IF($R82="",Assumptions!$B$10,$R82),""))</f>
        <v/>
      </c>
      <c r="AB82" s="33">
        <f>IF($Z82="","",IFERROR(SUM($Z82,$AA82),""))</f>
        <v/>
      </c>
      <c r="AC82" s="20">
        <f>IF($B82="","",IFERROR($B82+Assumptions!$B$11,""))</f>
        <v/>
      </c>
      <c r="AD82" s="21">
        <f>IF($A82="","",IF(OR(COUNTBLANK($B82:$J82)&gt;0,COUNTBLANK($P82:$Q82)&gt;0),"Check required fields",IF(AND($J82&lt;&gt;"No Device",OR($K82="",$K82=0)),"Check device quantity",IF($AB82="","Check pricing lists",IF($AB82&gt;Assumptions!$B$12,"Review high estimate",IF(AND(OR($Q82="Draft",$Q82="Sent"),$AC82&lt;Assumptions!$B$4),"Validity date passed",""))))))</f>
        <v/>
      </c>
    </row>
    <row r="83" ht="30" customHeight="1">
      <c r="A83" s="12" t="n"/>
      <c r="B83" s="13" t="n"/>
      <c r="C83" s="14" t="n"/>
      <c r="D83" s="14" t="n"/>
      <c r="E83" s="12" t="n"/>
      <c r="F83" s="12" t="n"/>
      <c r="G83" s="12" t="n"/>
      <c r="H83" s="12" t="n"/>
      <c r="I83" s="12" t="n"/>
      <c r="J83" s="12" t="n"/>
      <c r="K83" s="15" t="n"/>
      <c r="L83" s="16" t="n"/>
      <c r="M83" s="34" t="n"/>
      <c r="N83" s="15" t="n"/>
      <c r="O83" s="16" t="n"/>
      <c r="P83" s="12" t="n"/>
      <c r="Q83" s="12" t="n"/>
      <c r="R83" s="35" t="n"/>
      <c r="S83" s="14" t="n"/>
      <c r="T83" s="32">
        <f>IF($A83="","",IFERROR(VLOOKUP($E83,Assumptions!$A$21:$B$29,2,FALSE),""))</f>
        <v/>
      </c>
      <c r="U83" s="37">
        <f>IF($A83="","",IFERROR(VLOOKUP($F83,Assumptions!$D$21:$E$27,2,FALSE),""))</f>
        <v/>
      </c>
      <c r="V83" s="32">
        <f>IF($A83="","",IF(OR($J83="",$K83=""),0,IFERROR($K83*VLOOKUP($J83,Assumptions!$G$21:$H$26,2,FALSE),"")))</f>
        <v/>
      </c>
      <c r="W83" s="32">
        <f>IF($A83="","",IF($L83="",0,IFERROR($L83*Assumptions!$B$7,"")))</f>
        <v/>
      </c>
      <c r="X83" s="32">
        <f>IF($A83="","",IF($N83="",0,IFERROR($N83*Assumptions!$B$8,"")))</f>
        <v/>
      </c>
      <c r="Y83" s="32">
        <f>IF($A83="","",IF($O83="",0,IFERROR($O83*Assumptions!$B$9,"")))</f>
        <v/>
      </c>
      <c r="Z83" s="32">
        <f>IF($A83="","",IF(OR($T83="",$U83=""),"",IFERROR($T83*$U83+SUM($M83,$V83:$Y83),"")))</f>
        <v/>
      </c>
      <c r="AA83" s="32">
        <f>IF($Z83="","",IFERROR($Z83*IF($R83="",Assumptions!$B$10,$R83),""))</f>
        <v/>
      </c>
      <c r="AB83" s="32">
        <f>IF($Z83="","",IFERROR(SUM($Z83,$AA83),""))</f>
        <v/>
      </c>
      <c r="AC83" s="23">
        <f>IF($B83="","",IFERROR($B83+Assumptions!$B$11,""))</f>
        <v/>
      </c>
      <c r="AD83" s="24">
        <f>IF($A83="","",IF(OR(COUNTBLANK($B83:$J83)&gt;0,COUNTBLANK($P83:$Q83)&gt;0),"Check required fields",IF(AND($J83&lt;&gt;"No Device",OR($K83="",$K83=0)),"Check device quantity",IF($AB83="","Check pricing lists",IF($AB83&gt;Assumptions!$B$12,"Review high estimate",IF(AND(OR($Q83="Draft",$Q83="Sent"),$AC83&lt;Assumptions!$B$4),"Validity date passed",""))))))</f>
        <v/>
      </c>
    </row>
    <row r="84" ht="30" customHeight="1">
      <c r="A84" s="12" t="n"/>
      <c r="B84" s="13" t="n"/>
      <c r="C84" s="14" t="n"/>
      <c r="D84" s="14" t="n"/>
      <c r="E84" s="12" t="n"/>
      <c r="F84" s="12" t="n"/>
      <c r="G84" s="12" t="n"/>
      <c r="H84" s="12" t="n"/>
      <c r="I84" s="12" t="n"/>
      <c r="J84" s="12" t="n"/>
      <c r="K84" s="15" t="n"/>
      <c r="L84" s="16" t="n"/>
      <c r="M84" s="34" t="n"/>
      <c r="N84" s="15" t="n"/>
      <c r="O84" s="16" t="n"/>
      <c r="P84" s="12" t="n"/>
      <c r="Q84" s="12" t="n"/>
      <c r="R84" s="35" t="n"/>
      <c r="S84" s="14" t="n"/>
      <c r="T84" s="33">
        <f>IF($A84="","",IFERROR(VLOOKUP($E84,Assumptions!$A$21:$B$29,2,FALSE),""))</f>
        <v/>
      </c>
      <c r="U84" s="36">
        <f>IF($A84="","",IFERROR(VLOOKUP($F84,Assumptions!$D$21:$E$27,2,FALSE),""))</f>
        <v/>
      </c>
      <c r="V84" s="33">
        <f>IF($A84="","",IF(OR($J84="",$K84=""),0,IFERROR($K84*VLOOKUP($J84,Assumptions!$G$21:$H$26,2,FALSE),"")))</f>
        <v/>
      </c>
      <c r="W84" s="33">
        <f>IF($A84="","",IF($L84="",0,IFERROR($L84*Assumptions!$B$7,"")))</f>
        <v/>
      </c>
      <c r="X84" s="33">
        <f>IF($A84="","",IF($N84="",0,IFERROR($N84*Assumptions!$B$8,"")))</f>
        <v/>
      </c>
      <c r="Y84" s="33">
        <f>IF($A84="","",IF($O84="",0,IFERROR($O84*Assumptions!$B$9,"")))</f>
        <v/>
      </c>
      <c r="Z84" s="33">
        <f>IF($A84="","",IF(OR($T84="",$U84=""),"",IFERROR($T84*$U84+SUM($M84,$V84:$Y84),"")))</f>
        <v/>
      </c>
      <c r="AA84" s="33">
        <f>IF($Z84="","",IFERROR($Z84*IF($R84="",Assumptions!$B$10,$R84),""))</f>
        <v/>
      </c>
      <c r="AB84" s="33">
        <f>IF($Z84="","",IFERROR(SUM($Z84,$AA84),""))</f>
        <v/>
      </c>
      <c r="AC84" s="20">
        <f>IF($B84="","",IFERROR($B84+Assumptions!$B$11,""))</f>
        <v/>
      </c>
      <c r="AD84" s="21">
        <f>IF($A84="","",IF(OR(COUNTBLANK($B84:$J84)&gt;0,COUNTBLANK($P84:$Q84)&gt;0),"Check required fields",IF(AND($J84&lt;&gt;"No Device",OR($K84="",$K84=0)),"Check device quantity",IF($AB84="","Check pricing lists",IF($AB84&gt;Assumptions!$B$12,"Review high estimate",IF(AND(OR($Q84="Draft",$Q84="Sent"),$AC84&lt;Assumptions!$B$4),"Validity date passed",""))))))</f>
        <v/>
      </c>
    </row>
    <row r="85" ht="30" customHeight="1">
      <c r="A85" s="12" t="n"/>
      <c r="B85" s="13" t="n"/>
      <c r="C85" s="14" t="n"/>
      <c r="D85" s="14" t="n"/>
      <c r="E85" s="12" t="n"/>
      <c r="F85" s="12" t="n"/>
      <c r="G85" s="12" t="n"/>
      <c r="H85" s="12" t="n"/>
      <c r="I85" s="12" t="n"/>
      <c r="J85" s="12" t="n"/>
      <c r="K85" s="15" t="n"/>
      <c r="L85" s="16" t="n"/>
      <c r="M85" s="34" t="n"/>
      <c r="N85" s="15" t="n"/>
      <c r="O85" s="16" t="n"/>
      <c r="P85" s="12" t="n"/>
      <c r="Q85" s="12" t="n"/>
      <c r="R85" s="35" t="n"/>
      <c r="S85" s="14" t="n"/>
      <c r="T85" s="32">
        <f>IF($A85="","",IFERROR(VLOOKUP($E85,Assumptions!$A$21:$B$29,2,FALSE),""))</f>
        <v/>
      </c>
      <c r="U85" s="37">
        <f>IF($A85="","",IFERROR(VLOOKUP($F85,Assumptions!$D$21:$E$27,2,FALSE),""))</f>
        <v/>
      </c>
      <c r="V85" s="32">
        <f>IF($A85="","",IF(OR($J85="",$K85=""),0,IFERROR($K85*VLOOKUP($J85,Assumptions!$G$21:$H$26,2,FALSE),"")))</f>
        <v/>
      </c>
      <c r="W85" s="32">
        <f>IF($A85="","",IF($L85="",0,IFERROR($L85*Assumptions!$B$7,"")))</f>
        <v/>
      </c>
      <c r="X85" s="32">
        <f>IF($A85="","",IF($N85="",0,IFERROR($N85*Assumptions!$B$8,"")))</f>
        <v/>
      </c>
      <c r="Y85" s="32">
        <f>IF($A85="","",IF($O85="",0,IFERROR($O85*Assumptions!$B$9,"")))</f>
        <v/>
      </c>
      <c r="Z85" s="32">
        <f>IF($A85="","",IF(OR($T85="",$U85=""),"",IFERROR($T85*$U85+SUM($M85,$V85:$Y85),"")))</f>
        <v/>
      </c>
      <c r="AA85" s="32">
        <f>IF($Z85="","",IFERROR($Z85*IF($R85="",Assumptions!$B$10,$R85),""))</f>
        <v/>
      </c>
      <c r="AB85" s="32">
        <f>IF($Z85="","",IFERROR(SUM($Z85,$AA85),""))</f>
        <v/>
      </c>
      <c r="AC85" s="23">
        <f>IF($B85="","",IFERROR($B85+Assumptions!$B$11,""))</f>
        <v/>
      </c>
      <c r="AD85" s="24">
        <f>IF($A85="","",IF(OR(COUNTBLANK($B85:$J85)&gt;0,COUNTBLANK($P85:$Q85)&gt;0),"Check required fields",IF(AND($J85&lt;&gt;"No Device",OR($K85="",$K85=0)),"Check device quantity",IF($AB85="","Check pricing lists",IF($AB85&gt;Assumptions!$B$12,"Review high estimate",IF(AND(OR($Q85="Draft",$Q85="Sent"),$AC85&lt;Assumptions!$B$4),"Validity date passed",""))))))</f>
        <v/>
      </c>
    </row>
    <row r="86" ht="30" customHeight="1">
      <c r="A86" s="12" t="n"/>
      <c r="B86" s="13" t="n"/>
      <c r="C86" s="14" t="n"/>
      <c r="D86" s="14" t="n"/>
      <c r="E86" s="12" t="n"/>
      <c r="F86" s="12" t="n"/>
      <c r="G86" s="12" t="n"/>
      <c r="H86" s="12" t="n"/>
      <c r="I86" s="12" t="n"/>
      <c r="J86" s="12" t="n"/>
      <c r="K86" s="15" t="n"/>
      <c r="L86" s="16" t="n"/>
      <c r="M86" s="34" t="n"/>
      <c r="N86" s="15" t="n"/>
      <c r="O86" s="16" t="n"/>
      <c r="P86" s="12" t="n"/>
      <c r="Q86" s="12" t="n"/>
      <c r="R86" s="35" t="n"/>
      <c r="S86" s="14" t="n"/>
      <c r="T86" s="33">
        <f>IF($A86="","",IFERROR(VLOOKUP($E86,Assumptions!$A$21:$B$29,2,FALSE),""))</f>
        <v/>
      </c>
      <c r="U86" s="36">
        <f>IF($A86="","",IFERROR(VLOOKUP($F86,Assumptions!$D$21:$E$27,2,FALSE),""))</f>
        <v/>
      </c>
      <c r="V86" s="33">
        <f>IF($A86="","",IF(OR($J86="",$K86=""),0,IFERROR($K86*VLOOKUP($J86,Assumptions!$G$21:$H$26,2,FALSE),"")))</f>
        <v/>
      </c>
      <c r="W86" s="33">
        <f>IF($A86="","",IF($L86="",0,IFERROR($L86*Assumptions!$B$7,"")))</f>
        <v/>
      </c>
      <c r="X86" s="33">
        <f>IF($A86="","",IF($N86="",0,IFERROR($N86*Assumptions!$B$8,"")))</f>
        <v/>
      </c>
      <c r="Y86" s="33">
        <f>IF($A86="","",IF($O86="",0,IFERROR($O86*Assumptions!$B$9,"")))</f>
        <v/>
      </c>
      <c r="Z86" s="33">
        <f>IF($A86="","",IF(OR($T86="",$U86=""),"",IFERROR($T86*$U86+SUM($M86,$V86:$Y86),"")))</f>
        <v/>
      </c>
      <c r="AA86" s="33">
        <f>IF($Z86="","",IFERROR($Z86*IF($R86="",Assumptions!$B$10,$R86),""))</f>
        <v/>
      </c>
      <c r="AB86" s="33">
        <f>IF($Z86="","",IFERROR(SUM($Z86,$AA86),""))</f>
        <v/>
      </c>
      <c r="AC86" s="20">
        <f>IF($B86="","",IFERROR($B86+Assumptions!$B$11,""))</f>
        <v/>
      </c>
      <c r="AD86" s="21">
        <f>IF($A86="","",IF(OR(COUNTBLANK($B86:$J86)&gt;0,COUNTBLANK($P86:$Q86)&gt;0),"Check required fields",IF(AND($J86&lt;&gt;"No Device",OR($K86="",$K86=0)),"Check device quantity",IF($AB86="","Check pricing lists",IF($AB86&gt;Assumptions!$B$12,"Review high estimate",IF(AND(OR($Q86="Draft",$Q86="Sent"),$AC86&lt;Assumptions!$B$4),"Validity date passed",""))))))</f>
        <v/>
      </c>
    </row>
    <row r="87" ht="30" customHeight="1">
      <c r="A87" s="12" t="n"/>
      <c r="B87" s="13" t="n"/>
      <c r="C87" s="14" t="n"/>
      <c r="D87" s="14" t="n"/>
      <c r="E87" s="12" t="n"/>
      <c r="F87" s="12" t="n"/>
      <c r="G87" s="12" t="n"/>
      <c r="H87" s="12" t="n"/>
      <c r="I87" s="12" t="n"/>
      <c r="J87" s="12" t="n"/>
      <c r="K87" s="15" t="n"/>
      <c r="L87" s="16" t="n"/>
      <c r="M87" s="34" t="n"/>
      <c r="N87" s="15" t="n"/>
      <c r="O87" s="16" t="n"/>
      <c r="P87" s="12" t="n"/>
      <c r="Q87" s="12" t="n"/>
      <c r="R87" s="35" t="n"/>
      <c r="S87" s="14" t="n"/>
      <c r="T87" s="32">
        <f>IF($A87="","",IFERROR(VLOOKUP($E87,Assumptions!$A$21:$B$29,2,FALSE),""))</f>
        <v/>
      </c>
      <c r="U87" s="37">
        <f>IF($A87="","",IFERROR(VLOOKUP($F87,Assumptions!$D$21:$E$27,2,FALSE),""))</f>
        <v/>
      </c>
      <c r="V87" s="32">
        <f>IF($A87="","",IF(OR($J87="",$K87=""),0,IFERROR($K87*VLOOKUP($J87,Assumptions!$G$21:$H$26,2,FALSE),"")))</f>
        <v/>
      </c>
      <c r="W87" s="32">
        <f>IF($A87="","",IF($L87="",0,IFERROR($L87*Assumptions!$B$7,"")))</f>
        <v/>
      </c>
      <c r="X87" s="32">
        <f>IF($A87="","",IF($N87="",0,IFERROR($N87*Assumptions!$B$8,"")))</f>
        <v/>
      </c>
      <c r="Y87" s="32">
        <f>IF($A87="","",IF($O87="",0,IFERROR($O87*Assumptions!$B$9,"")))</f>
        <v/>
      </c>
      <c r="Z87" s="32">
        <f>IF($A87="","",IF(OR($T87="",$U87=""),"",IFERROR($T87*$U87+SUM($M87,$V87:$Y87),"")))</f>
        <v/>
      </c>
      <c r="AA87" s="32">
        <f>IF($Z87="","",IFERROR($Z87*IF($R87="",Assumptions!$B$10,$R87),""))</f>
        <v/>
      </c>
      <c r="AB87" s="32">
        <f>IF($Z87="","",IFERROR(SUM($Z87,$AA87),""))</f>
        <v/>
      </c>
      <c r="AC87" s="23">
        <f>IF($B87="","",IFERROR($B87+Assumptions!$B$11,""))</f>
        <v/>
      </c>
      <c r="AD87" s="24">
        <f>IF($A87="","",IF(OR(COUNTBLANK($B87:$J87)&gt;0,COUNTBLANK($P87:$Q87)&gt;0),"Check required fields",IF(AND($J87&lt;&gt;"No Device",OR($K87="",$K87=0)),"Check device quantity",IF($AB87="","Check pricing lists",IF($AB87&gt;Assumptions!$B$12,"Review high estimate",IF(AND(OR($Q87="Draft",$Q87="Sent"),$AC87&lt;Assumptions!$B$4),"Validity date passed",""))))))</f>
        <v/>
      </c>
    </row>
    <row r="88" ht="30" customHeight="1">
      <c r="A88" s="12" t="n"/>
      <c r="B88" s="13" t="n"/>
      <c r="C88" s="14" t="n"/>
      <c r="D88" s="14" t="n"/>
      <c r="E88" s="12" t="n"/>
      <c r="F88" s="12" t="n"/>
      <c r="G88" s="12" t="n"/>
      <c r="H88" s="12" t="n"/>
      <c r="I88" s="12" t="n"/>
      <c r="J88" s="12" t="n"/>
      <c r="K88" s="15" t="n"/>
      <c r="L88" s="16" t="n"/>
      <c r="M88" s="34" t="n"/>
      <c r="N88" s="15" t="n"/>
      <c r="O88" s="16" t="n"/>
      <c r="P88" s="12" t="n"/>
      <c r="Q88" s="12" t="n"/>
      <c r="R88" s="35" t="n"/>
      <c r="S88" s="14" t="n"/>
      <c r="T88" s="33">
        <f>IF($A88="","",IFERROR(VLOOKUP($E88,Assumptions!$A$21:$B$29,2,FALSE),""))</f>
        <v/>
      </c>
      <c r="U88" s="36">
        <f>IF($A88="","",IFERROR(VLOOKUP($F88,Assumptions!$D$21:$E$27,2,FALSE),""))</f>
        <v/>
      </c>
      <c r="V88" s="33">
        <f>IF($A88="","",IF(OR($J88="",$K88=""),0,IFERROR($K88*VLOOKUP($J88,Assumptions!$G$21:$H$26,2,FALSE),"")))</f>
        <v/>
      </c>
      <c r="W88" s="33">
        <f>IF($A88="","",IF($L88="",0,IFERROR($L88*Assumptions!$B$7,"")))</f>
        <v/>
      </c>
      <c r="X88" s="33">
        <f>IF($A88="","",IF($N88="",0,IFERROR($N88*Assumptions!$B$8,"")))</f>
        <v/>
      </c>
      <c r="Y88" s="33">
        <f>IF($A88="","",IF($O88="",0,IFERROR($O88*Assumptions!$B$9,"")))</f>
        <v/>
      </c>
      <c r="Z88" s="33">
        <f>IF($A88="","",IF(OR($T88="",$U88=""),"",IFERROR($T88*$U88+SUM($M88,$V88:$Y88),"")))</f>
        <v/>
      </c>
      <c r="AA88" s="33">
        <f>IF($Z88="","",IFERROR($Z88*IF($R88="",Assumptions!$B$10,$R88),""))</f>
        <v/>
      </c>
      <c r="AB88" s="33">
        <f>IF($Z88="","",IFERROR(SUM($Z88,$AA88),""))</f>
        <v/>
      </c>
      <c r="AC88" s="20">
        <f>IF($B88="","",IFERROR($B88+Assumptions!$B$11,""))</f>
        <v/>
      </c>
      <c r="AD88" s="21">
        <f>IF($A88="","",IF(OR(COUNTBLANK($B88:$J88)&gt;0,COUNTBLANK($P88:$Q88)&gt;0),"Check required fields",IF(AND($J88&lt;&gt;"No Device",OR($K88="",$K88=0)),"Check device quantity",IF($AB88="","Check pricing lists",IF($AB88&gt;Assumptions!$B$12,"Review high estimate",IF(AND(OR($Q88="Draft",$Q88="Sent"),$AC88&lt;Assumptions!$B$4),"Validity date passed",""))))))</f>
        <v/>
      </c>
    </row>
    <row r="89" ht="30" customHeight="1">
      <c r="A89" s="12" t="n"/>
      <c r="B89" s="13" t="n"/>
      <c r="C89" s="14" t="n"/>
      <c r="D89" s="14" t="n"/>
      <c r="E89" s="12" t="n"/>
      <c r="F89" s="12" t="n"/>
      <c r="G89" s="12" t="n"/>
      <c r="H89" s="12" t="n"/>
      <c r="I89" s="12" t="n"/>
      <c r="J89" s="12" t="n"/>
      <c r="K89" s="15" t="n"/>
      <c r="L89" s="16" t="n"/>
      <c r="M89" s="34" t="n"/>
      <c r="N89" s="15" t="n"/>
      <c r="O89" s="16" t="n"/>
      <c r="P89" s="12" t="n"/>
      <c r="Q89" s="12" t="n"/>
      <c r="R89" s="35" t="n"/>
      <c r="S89" s="14" t="n"/>
      <c r="T89" s="32">
        <f>IF($A89="","",IFERROR(VLOOKUP($E89,Assumptions!$A$21:$B$29,2,FALSE),""))</f>
        <v/>
      </c>
      <c r="U89" s="37">
        <f>IF($A89="","",IFERROR(VLOOKUP($F89,Assumptions!$D$21:$E$27,2,FALSE),""))</f>
        <v/>
      </c>
      <c r="V89" s="32">
        <f>IF($A89="","",IF(OR($J89="",$K89=""),0,IFERROR($K89*VLOOKUP($J89,Assumptions!$G$21:$H$26,2,FALSE),"")))</f>
        <v/>
      </c>
      <c r="W89" s="32">
        <f>IF($A89="","",IF($L89="",0,IFERROR($L89*Assumptions!$B$7,"")))</f>
        <v/>
      </c>
      <c r="X89" s="32">
        <f>IF($A89="","",IF($N89="",0,IFERROR($N89*Assumptions!$B$8,"")))</f>
        <v/>
      </c>
      <c r="Y89" s="32">
        <f>IF($A89="","",IF($O89="",0,IFERROR($O89*Assumptions!$B$9,"")))</f>
        <v/>
      </c>
      <c r="Z89" s="32">
        <f>IF($A89="","",IF(OR($T89="",$U89=""),"",IFERROR($T89*$U89+SUM($M89,$V89:$Y89),"")))</f>
        <v/>
      </c>
      <c r="AA89" s="32">
        <f>IF($Z89="","",IFERROR($Z89*IF($R89="",Assumptions!$B$10,$R89),""))</f>
        <v/>
      </c>
      <c r="AB89" s="32">
        <f>IF($Z89="","",IFERROR(SUM($Z89,$AA89),""))</f>
        <v/>
      </c>
      <c r="AC89" s="23">
        <f>IF($B89="","",IFERROR($B89+Assumptions!$B$11,""))</f>
        <v/>
      </c>
      <c r="AD89" s="24">
        <f>IF($A89="","",IF(OR(COUNTBLANK($B89:$J89)&gt;0,COUNTBLANK($P89:$Q89)&gt;0),"Check required fields",IF(AND($J89&lt;&gt;"No Device",OR($K89="",$K89=0)),"Check device quantity",IF($AB89="","Check pricing lists",IF($AB89&gt;Assumptions!$B$12,"Review high estimate",IF(AND(OR($Q89="Draft",$Q89="Sent"),$AC89&lt;Assumptions!$B$4),"Validity date passed",""))))))</f>
        <v/>
      </c>
    </row>
    <row r="90" ht="30" customHeight="1">
      <c r="A90" s="12" t="n"/>
      <c r="B90" s="13" t="n"/>
      <c r="C90" s="14" t="n"/>
      <c r="D90" s="14" t="n"/>
      <c r="E90" s="12" t="n"/>
      <c r="F90" s="12" t="n"/>
      <c r="G90" s="12" t="n"/>
      <c r="H90" s="12" t="n"/>
      <c r="I90" s="12" t="n"/>
      <c r="J90" s="12" t="n"/>
      <c r="K90" s="15" t="n"/>
      <c r="L90" s="16" t="n"/>
      <c r="M90" s="34" t="n"/>
      <c r="N90" s="15" t="n"/>
      <c r="O90" s="16" t="n"/>
      <c r="P90" s="12" t="n"/>
      <c r="Q90" s="12" t="n"/>
      <c r="R90" s="35" t="n"/>
      <c r="S90" s="14" t="n"/>
      <c r="T90" s="33">
        <f>IF($A90="","",IFERROR(VLOOKUP($E90,Assumptions!$A$21:$B$29,2,FALSE),""))</f>
        <v/>
      </c>
      <c r="U90" s="36">
        <f>IF($A90="","",IFERROR(VLOOKUP($F90,Assumptions!$D$21:$E$27,2,FALSE),""))</f>
        <v/>
      </c>
      <c r="V90" s="33">
        <f>IF($A90="","",IF(OR($J90="",$K90=""),0,IFERROR($K90*VLOOKUP($J90,Assumptions!$G$21:$H$26,2,FALSE),"")))</f>
        <v/>
      </c>
      <c r="W90" s="33">
        <f>IF($A90="","",IF($L90="",0,IFERROR($L90*Assumptions!$B$7,"")))</f>
        <v/>
      </c>
      <c r="X90" s="33">
        <f>IF($A90="","",IF($N90="",0,IFERROR($N90*Assumptions!$B$8,"")))</f>
        <v/>
      </c>
      <c r="Y90" s="33">
        <f>IF($A90="","",IF($O90="",0,IFERROR($O90*Assumptions!$B$9,"")))</f>
        <v/>
      </c>
      <c r="Z90" s="33">
        <f>IF($A90="","",IF(OR($T90="",$U90=""),"",IFERROR($T90*$U90+SUM($M90,$V90:$Y90),"")))</f>
        <v/>
      </c>
      <c r="AA90" s="33">
        <f>IF($Z90="","",IFERROR($Z90*IF($R90="",Assumptions!$B$10,$R90),""))</f>
        <v/>
      </c>
      <c r="AB90" s="33">
        <f>IF($Z90="","",IFERROR(SUM($Z90,$AA90),""))</f>
        <v/>
      </c>
      <c r="AC90" s="20">
        <f>IF($B90="","",IFERROR($B90+Assumptions!$B$11,""))</f>
        <v/>
      </c>
      <c r="AD90" s="21">
        <f>IF($A90="","",IF(OR(COUNTBLANK($B90:$J90)&gt;0,COUNTBLANK($P90:$Q90)&gt;0),"Check required fields",IF(AND($J90&lt;&gt;"No Device",OR($K90="",$K90=0)),"Check device quantity",IF($AB90="","Check pricing lists",IF($AB90&gt;Assumptions!$B$12,"Review high estimate",IF(AND(OR($Q90="Draft",$Q90="Sent"),$AC90&lt;Assumptions!$B$4),"Validity date passed",""))))))</f>
        <v/>
      </c>
    </row>
    <row r="91" ht="30" customHeight="1">
      <c r="A91" s="12" t="n"/>
      <c r="B91" s="13" t="n"/>
      <c r="C91" s="14" t="n"/>
      <c r="D91" s="14" t="n"/>
      <c r="E91" s="12" t="n"/>
      <c r="F91" s="12" t="n"/>
      <c r="G91" s="12" t="n"/>
      <c r="H91" s="12" t="n"/>
      <c r="I91" s="12" t="n"/>
      <c r="J91" s="12" t="n"/>
      <c r="K91" s="15" t="n"/>
      <c r="L91" s="16" t="n"/>
      <c r="M91" s="34" t="n"/>
      <c r="N91" s="15" t="n"/>
      <c r="O91" s="16" t="n"/>
      <c r="P91" s="12" t="n"/>
      <c r="Q91" s="12" t="n"/>
      <c r="R91" s="35" t="n"/>
      <c r="S91" s="14" t="n"/>
      <c r="T91" s="32">
        <f>IF($A91="","",IFERROR(VLOOKUP($E91,Assumptions!$A$21:$B$29,2,FALSE),""))</f>
        <v/>
      </c>
      <c r="U91" s="37">
        <f>IF($A91="","",IFERROR(VLOOKUP($F91,Assumptions!$D$21:$E$27,2,FALSE),""))</f>
        <v/>
      </c>
      <c r="V91" s="32">
        <f>IF($A91="","",IF(OR($J91="",$K91=""),0,IFERROR($K91*VLOOKUP($J91,Assumptions!$G$21:$H$26,2,FALSE),"")))</f>
        <v/>
      </c>
      <c r="W91" s="32">
        <f>IF($A91="","",IF($L91="",0,IFERROR($L91*Assumptions!$B$7,"")))</f>
        <v/>
      </c>
      <c r="X91" s="32">
        <f>IF($A91="","",IF($N91="",0,IFERROR($N91*Assumptions!$B$8,"")))</f>
        <v/>
      </c>
      <c r="Y91" s="32">
        <f>IF($A91="","",IF($O91="",0,IFERROR($O91*Assumptions!$B$9,"")))</f>
        <v/>
      </c>
      <c r="Z91" s="32">
        <f>IF($A91="","",IF(OR($T91="",$U91=""),"",IFERROR($T91*$U91+SUM($M91,$V91:$Y91),"")))</f>
        <v/>
      </c>
      <c r="AA91" s="32">
        <f>IF($Z91="","",IFERROR($Z91*IF($R91="",Assumptions!$B$10,$R91),""))</f>
        <v/>
      </c>
      <c r="AB91" s="32">
        <f>IF($Z91="","",IFERROR(SUM($Z91,$AA91),""))</f>
        <v/>
      </c>
      <c r="AC91" s="23">
        <f>IF($B91="","",IFERROR($B91+Assumptions!$B$11,""))</f>
        <v/>
      </c>
      <c r="AD91" s="24">
        <f>IF($A91="","",IF(OR(COUNTBLANK($B91:$J91)&gt;0,COUNTBLANK($P91:$Q91)&gt;0),"Check required fields",IF(AND($J91&lt;&gt;"No Device",OR($K91="",$K91=0)),"Check device quantity",IF($AB91="","Check pricing lists",IF($AB91&gt;Assumptions!$B$12,"Review high estimate",IF(AND(OR($Q91="Draft",$Q91="Sent"),$AC91&lt;Assumptions!$B$4),"Validity date passed",""))))))</f>
        <v/>
      </c>
    </row>
    <row r="92" ht="30" customHeight="1">
      <c r="A92" s="12" t="n"/>
      <c r="B92" s="13" t="n"/>
      <c r="C92" s="14" t="n"/>
      <c r="D92" s="14" t="n"/>
      <c r="E92" s="12" t="n"/>
      <c r="F92" s="12" t="n"/>
      <c r="G92" s="12" t="n"/>
      <c r="H92" s="12" t="n"/>
      <c r="I92" s="12" t="n"/>
      <c r="J92" s="12" t="n"/>
      <c r="K92" s="15" t="n"/>
      <c r="L92" s="16" t="n"/>
      <c r="M92" s="34" t="n"/>
      <c r="N92" s="15" t="n"/>
      <c r="O92" s="16" t="n"/>
      <c r="P92" s="12" t="n"/>
      <c r="Q92" s="12" t="n"/>
      <c r="R92" s="35" t="n"/>
      <c r="S92" s="14" t="n"/>
      <c r="T92" s="33">
        <f>IF($A92="","",IFERROR(VLOOKUP($E92,Assumptions!$A$21:$B$29,2,FALSE),""))</f>
        <v/>
      </c>
      <c r="U92" s="36">
        <f>IF($A92="","",IFERROR(VLOOKUP($F92,Assumptions!$D$21:$E$27,2,FALSE),""))</f>
        <v/>
      </c>
      <c r="V92" s="33">
        <f>IF($A92="","",IF(OR($J92="",$K92=""),0,IFERROR($K92*VLOOKUP($J92,Assumptions!$G$21:$H$26,2,FALSE),"")))</f>
        <v/>
      </c>
      <c r="W92" s="33">
        <f>IF($A92="","",IF($L92="",0,IFERROR($L92*Assumptions!$B$7,"")))</f>
        <v/>
      </c>
      <c r="X92" s="33">
        <f>IF($A92="","",IF($N92="",0,IFERROR($N92*Assumptions!$B$8,"")))</f>
        <v/>
      </c>
      <c r="Y92" s="33">
        <f>IF($A92="","",IF($O92="",0,IFERROR($O92*Assumptions!$B$9,"")))</f>
        <v/>
      </c>
      <c r="Z92" s="33">
        <f>IF($A92="","",IF(OR($T92="",$U92=""),"",IFERROR($T92*$U92+SUM($M92,$V92:$Y92),"")))</f>
        <v/>
      </c>
      <c r="AA92" s="33">
        <f>IF($Z92="","",IFERROR($Z92*IF($R92="",Assumptions!$B$10,$R92),""))</f>
        <v/>
      </c>
      <c r="AB92" s="33">
        <f>IF($Z92="","",IFERROR(SUM($Z92,$AA92),""))</f>
        <v/>
      </c>
      <c r="AC92" s="20">
        <f>IF($B92="","",IFERROR($B92+Assumptions!$B$11,""))</f>
        <v/>
      </c>
      <c r="AD92" s="21">
        <f>IF($A92="","",IF(OR(COUNTBLANK($B92:$J92)&gt;0,COUNTBLANK($P92:$Q92)&gt;0),"Check required fields",IF(AND($J92&lt;&gt;"No Device",OR($K92="",$K92=0)),"Check device quantity",IF($AB92="","Check pricing lists",IF($AB92&gt;Assumptions!$B$12,"Review high estimate",IF(AND(OR($Q92="Draft",$Q92="Sent"),$AC92&lt;Assumptions!$B$4),"Validity date passed",""))))))</f>
        <v/>
      </c>
    </row>
    <row r="93" ht="30" customHeight="1">
      <c r="A93" s="12" t="n"/>
      <c r="B93" s="13" t="n"/>
      <c r="C93" s="14" t="n"/>
      <c r="D93" s="14" t="n"/>
      <c r="E93" s="12" t="n"/>
      <c r="F93" s="12" t="n"/>
      <c r="G93" s="12" t="n"/>
      <c r="H93" s="12" t="n"/>
      <c r="I93" s="12" t="n"/>
      <c r="J93" s="12" t="n"/>
      <c r="K93" s="15" t="n"/>
      <c r="L93" s="16" t="n"/>
      <c r="M93" s="34" t="n"/>
      <c r="N93" s="15" t="n"/>
      <c r="O93" s="16" t="n"/>
      <c r="P93" s="12" t="n"/>
      <c r="Q93" s="12" t="n"/>
      <c r="R93" s="35" t="n"/>
      <c r="S93" s="14" t="n"/>
      <c r="T93" s="32">
        <f>IF($A93="","",IFERROR(VLOOKUP($E93,Assumptions!$A$21:$B$29,2,FALSE),""))</f>
        <v/>
      </c>
      <c r="U93" s="37">
        <f>IF($A93="","",IFERROR(VLOOKUP($F93,Assumptions!$D$21:$E$27,2,FALSE),""))</f>
        <v/>
      </c>
      <c r="V93" s="32">
        <f>IF($A93="","",IF(OR($J93="",$K93=""),0,IFERROR($K93*VLOOKUP($J93,Assumptions!$G$21:$H$26,2,FALSE),"")))</f>
        <v/>
      </c>
      <c r="W93" s="32">
        <f>IF($A93="","",IF($L93="",0,IFERROR($L93*Assumptions!$B$7,"")))</f>
        <v/>
      </c>
      <c r="X93" s="32">
        <f>IF($A93="","",IF($N93="",0,IFERROR($N93*Assumptions!$B$8,"")))</f>
        <v/>
      </c>
      <c r="Y93" s="32">
        <f>IF($A93="","",IF($O93="",0,IFERROR($O93*Assumptions!$B$9,"")))</f>
        <v/>
      </c>
      <c r="Z93" s="32">
        <f>IF($A93="","",IF(OR($T93="",$U93=""),"",IFERROR($T93*$U93+SUM($M93,$V93:$Y93),"")))</f>
        <v/>
      </c>
      <c r="AA93" s="32">
        <f>IF($Z93="","",IFERROR($Z93*IF($R93="",Assumptions!$B$10,$R93),""))</f>
        <v/>
      </c>
      <c r="AB93" s="32">
        <f>IF($Z93="","",IFERROR(SUM($Z93,$AA93),""))</f>
        <v/>
      </c>
      <c r="AC93" s="23">
        <f>IF($B93="","",IFERROR($B93+Assumptions!$B$11,""))</f>
        <v/>
      </c>
      <c r="AD93" s="24">
        <f>IF($A93="","",IF(OR(COUNTBLANK($B93:$J93)&gt;0,COUNTBLANK($P93:$Q93)&gt;0),"Check required fields",IF(AND($J93&lt;&gt;"No Device",OR($K93="",$K93=0)),"Check device quantity",IF($AB93="","Check pricing lists",IF($AB93&gt;Assumptions!$B$12,"Review high estimate",IF(AND(OR($Q93="Draft",$Q93="Sent"),$AC93&lt;Assumptions!$B$4),"Validity date passed",""))))))</f>
        <v/>
      </c>
    </row>
    <row r="94" ht="30" customHeight="1">
      <c r="A94" s="12" t="n"/>
      <c r="B94" s="13" t="n"/>
      <c r="C94" s="14" t="n"/>
      <c r="D94" s="14" t="n"/>
      <c r="E94" s="12" t="n"/>
      <c r="F94" s="12" t="n"/>
      <c r="G94" s="12" t="n"/>
      <c r="H94" s="12" t="n"/>
      <c r="I94" s="12" t="n"/>
      <c r="J94" s="12" t="n"/>
      <c r="K94" s="15" t="n"/>
      <c r="L94" s="16" t="n"/>
      <c r="M94" s="34" t="n"/>
      <c r="N94" s="15" t="n"/>
      <c r="O94" s="16" t="n"/>
      <c r="P94" s="12" t="n"/>
      <c r="Q94" s="12" t="n"/>
      <c r="R94" s="35" t="n"/>
      <c r="S94" s="14" t="n"/>
      <c r="T94" s="33">
        <f>IF($A94="","",IFERROR(VLOOKUP($E94,Assumptions!$A$21:$B$29,2,FALSE),""))</f>
        <v/>
      </c>
      <c r="U94" s="36">
        <f>IF($A94="","",IFERROR(VLOOKUP($F94,Assumptions!$D$21:$E$27,2,FALSE),""))</f>
        <v/>
      </c>
      <c r="V94" s="33">
        <f>IF($A94="","",IF(OR($J94="",$K94=""),0,IFERROR($K94*VLOOKUP($J94,Assumptions!$G$21:$H$26,2,FALSE),"")))</f>
        <v/>
      </c>
      <c r="W94" s="33">
        <f>IF($A94="","",IF($L94="",0,IFERROR($L94*Assumptions!$B$7,"")))</f>
        <v/>
      </c>
      <c r="X94" s="33">
        <f>IF($A94="","",IF($N94="",0,IFERROR($N94*Assumptions!$B$8,"")))</f>
        <v/>
      </c>
      <c r="Y94" s="33">
        <f>IF($A94="","",IF($O94="",0,IFERROR($O94*Assumptions!$B$9,"")))</f>
        <v/>
      </c>
      <c r="Z94" s="33">
        <f>IF($A94="","",IF(OR($T94="",$U94=""),"",IFERROR($T94*$U94+SUM($M94,$V94:$Y94),"")))</f>
        <v/>
      </c>
      <c r="AA94" s="33">
        <f>IF($Z94="","",IFERROR($Z94*IF($R94="",Assumptions!$B$10,$R94),""))</f>
        <v/>
      </c>
      <c r="AB94" s="33">
        <f>IF($Z94="","",IFERROR(SUM($Z94,$AA94),""))</f>
        <v/>
      </c>
      <c r="AC94" s="20">
        <f>IF($B94="","",IFERROR($B94+Assumptions!$B$11,""))</f>
        <v/>
      </c>
      <c r="AD94" s="21">
        <f>IF($A94="","",IF(OR(COUNTBLANK($B94:$J94)&gt;0,COUNTBLANK($P94:$Q94)&gt;0),"Check required fields",IF(AND($J94&lt;&gt;"No Device",OR($K94="",$K94=0)),"Check device quantity",IF($AB94="","Check pricing lists",IF($AB94&gt;Assumptions!$B$12,"Review high estimate",IF(AND(OR($Q94="Draft",$Q94="Sent"),$AC94&lt;Assumptions!$B$4),"Validity date passed",""))))))</f>
        <v/>
      </c>
    </row>
    <row r="95" ht="30" customHeight="1">
      <c r="A95" s="12" t="n"/>
      <c r="B95" s="13" t="n"/>
      <c r="C95" s="14" t="n"/>
      <c r="D95" s="14" t="n"/>
      <c r="E95" s="12" t="n"/>
      <c r="F95" s="12" t="n"/>
      <c r="G95" s="12" t="n"/>
      <c r="H95" s="12" t="n"/>
      <c r="I95" s="12" t="n"/>
      <c r="J95" s="12" t="n"/>
      <c r="K95" s="15" t="n"/>
      <c r="L95" s="16" t="n"/>
      <c r="M95" s="34" t="n"/>
      <c r="N95" s="15" t="n"/>
      <c r="O95" s="16" t="n"/>
      <c r="P95" s="12" t="n"/>
      <c r="Q95" s="12" t="n"/>
      <c r="R95" s="35" t="n"/>
      <c r="S95" s="14" t="n"/>
      <c r="T95" s="32">
        <f>IF($A95="","",IFERROR(VLOOKUP($E95,Assumptions!$A$21:$B$29,2,FALSE),""))</f>
        <v/>
      </c>
      <c r="U95" s="37">
        <f>IF($A95="","",IFERROR(VLOOKUP($F95,Assumptions!$D$21:$E$27,2,FALSE),""))</f>
        <v/>
      </c>
      <c r="V95" s="32">
        <f>IF($A95="","",IF(OR($J95="",$K95=""),0,IFERROR($K95*VLOOKUP($J95,Assumptions!$G$21:$H$26,2,FALSE),"")))</f>
        <v/>
      </c>
      <c r="W95" s="32">
        <f>IF($A95="","",IF($L95="",0,IFERROR($L95*Assumptions!$B$7,"")))</f>
        <v/>
      </c>
      <c r="X95" s="32">
        <f>IF($A95="","",IF($N95="",0,IFERROR($N95*Assumptions!$B$8,"")))</f>
        <v/>
      </c>
      <c r="Y95" s="32">
        <f>IF($A95="","",IF($O95="",0,IFERROR($O95*Assumptions!$B$9,"")))</f>
        <v/>
      </c>
      <c r="Z95" s="32">
        <f>IF($A95="","",IF(OR($T95="",$U95=""),"",IFERROR($T95*$U95+SUM($M95,$V95:$Y95),"")))</f>
        <v/>
      </c>
      <c r="AA95" s="32">
        <f>IF($Z95="","",IFERROR($Z95*IF($R95="",Assumptions!$B$10,$R95),""))</f>
        <v/>
      </c>
      <c r="AB95" s="32">
        <f>IF($Z95="","",IFERROR(SUM($Z95,$AA95),""))</f>
        <v/>
      </c>
      <c r="AC95" s="23">
        <f>IF($B95="","",IFERROR($B95+Assumptions!$B$11,""))</f>
        <v/>
      </c>
      <c r="AD95" s="24">
        <f>IF($A95="","",IF(OR(COUNTBLANK($B95:$J95)&gt;0,COUNTBLANK($P95:$Q95)&gt;0),"Check required fields",IF(AND($J95&lt;&gt;"No Device",OR($K95="",$K95=0)),"Check device quantity",IF($AB95="","Check pricing lists",IF($AB95&gt;Assumptions!$B$12,"Review high estimate",IF(AND(OR($Q95="Draft",$Q95="Sent"),$AC95&lt;Assumptions!$B$4),"Validity date passed",""))))))</f>
        <v/>
      </c>
    </row>
    <row r="96" ht="30" customHeight="1">
      <c r="A96" s="12" t="n"/>
      <c r="B96" s="13" t="n"/>
      <c r="C96" s="14" t="n"/>
      <c r="D96" s="14" t="n"/>
      <c r="E96" s="12" t="n"/>
      <c r="F96" s="12" t="n"/>
      <c r="G96" s="12" t="n"/>
      <c r="H96" s="12" t="n"/>
      <c r="I96" s="12" t="n"/>
      <c r="J96" s="12" t="n"/>
      <c r="K96" s="15" t="n"/>
      <c r="L96" s="16" t="n"/>
      <c r="M96" s="34" t="n"/>
      <c r="N96" s="15" t="n"/>
      <c r="O96" s="16" t="n"/>
      <c r="P96" s="12" t="n"/>
      <c r="Q96" s="12" t="n"/>
      <c r="R96" s="35" t="n"/>
      <c r="S96" s="14" t="n"/>
      <c r="T96" s="33">
        <f>IF($A96="","",IFERROR(VLOOKUP($E96,Assumptions!$A$21:$B$29,2,FALSE),""))</f>
        <v/>
      </c>
      <c r="U96" s="36">
        <f>IF($A96="","",IFERROR(VLOOKUP($F96,Assumptions!$D$21:$E$27,2,FALSE),""))</f>
        <v/>
      </c>
      <c r="V96" s="33">
        <f>IF($A96="","",IF(OR($J96="",$K96=""),0,IFERROR($K96*VLOOKUP($J96,Assumptions!$G$21:$H$26,2,FALSE),"")))</f>
        <v/>
      </c>
      <c r="W96" s="33">
        <f>IF($A96="","",IF($L96="",0,IFERROR($L96*Assumptions!$B$7,"")))</f>
        <v/>
      </c>
      <c r="X96" s="33">
        <f>IF($A96="","",IF($N96="",0,IFERROR($N96*Assumptions!$B$8,"")))</f>
        <v/>
      </c>
      <c r="Y96" s="33">
        <f>IF($A96="","",IF($O96="",0,IFERROR($O96*Assumptions!$B$9,"")))</f>
        <v/>
      </c>
      <c r="Z96" s="33">
        <f>IF($A96="","",IF(OR($T96="",$U96=""),"",IFERROR($T96*$U96+SUM($M96,$V96:$Y96),"")))</f>
        <v/>
      </c>
      <c r="AA96" s="33">
        <f>IF($Z96="","",IFERROR($Z96*IF($R96="",Assumptions!$B$10,$R96),""))</f>
        <v/>
      </c>
      <c r="AB96" s="33">
        <f>IF($Z96="","",IFERROR(SUM($Z96,$AA96),""))</f>
        <v/>
      </c>
      <c r="AC96" s="20">
        <f>IF($B96="","",IFERROR($B96+Assumptions!$B$11,""))</f>
        <v/>
      </c>
      <c r="AD96" s="21">
        <f>IF($A96="","",IF(OR(COUNTBLANK($B96:$J96)&gt;0,COUNTBLANK($P96:$Q96)&gt;0),"Check required fields",IF(AND($J96&lt;&gt;"No Device",OR($K96="",$K96=0)),"Check device quantity",IF($AB96="","Check pricing lists",IF($AB96&gt;Assumptions!$B$12,"Review high estimate",IF(AND(OR($Q96="Draft",$Q96="Sent"),$AC96&lt;Assumptions!$B$4),"Validity date passed",""))))))</f>
        <v/>
      </c>
    </row>
    <row r="97" ht="30" customHeight="1">
      <c r="A97" s="12" t="n"/>
      <c r="B97" s="13" t="n"/>
      <c r="C97" s="14" t="n"/>
      <c r="D97" s="14" t="n"/>
      <c r="E97" s="12" t="n"/>
      <c r="F97" s="12" t="n"/>
      <c r="G97" s="12" t="n"/>
      <c r="H97" s="12" t="n"/>
      <c r="I97" s="12" t="n"/>
      <c r="J97" s="12" t="n"/>
      <c r="K97" s="15" t="n"/>
      <c r="L97" s="16" t="n"/>
      <c r="M97" s="34" t="n"/>
      <c r="N97" s="15" t="n"/>
      <c r="O97" s="16" t="n"/>
      <c r="P97" s="12" t="n"/>
      <c r="Q97" s="12" t="n"/>
      <c r="R97" s="35" t="n"/>
      <c r="S97" s="14" t="n"/>
      <c r="T97" s="32">
        <f>IF($A97="","",IFERROR(VLOOKUP($E97,Assumptions!$A$21:$B$29,2,FALSE),""))</f>
        <v/>
      </c>
      <c r="U97" s="37">
        <f>IF($A97="","",IFERROR(VLOOKUP($F97,Assumptions!$D$21:$E$27,2,FALSE),""))</f>
        <v/>
      </c>
      <c r="V97" s="32">
        <f>IF($A97="","",IF(OR($J97="",$K97=""),0,IFERROR($K97*VLOOKUP($J97,Assumptions!$G$21:$H$26,2,FALSE),"")))</f>
        <v/>
      </c>
      <c r="W97" s="32">
        <f>IF($A97="","",IF($L97="",0,IFERROR($L97*Assumptions!$B$7,"")))</f>
        <v/>
      </c>
      <c r="X97" s="32">
        <f>IF($A97="","",IF($N97="",0,IFERROR($N97*Assumptions!$B$8,"")))</f>
        <v/>
      </c>
      <c r="Y97" s="32">
        <f>IF($A97="","",IF($O97="",0,IFERROR($O97*Assumptions!$B$9,"")))</f>
        <v/>
      </c>
      <c r="Z97" s="32">
        <f>IF($A97="","",IF(OR($T97="",$U97=""),"",IFERROR($T97*$U97+SUM($M97,$V97:$Y97),"")))</f>
        <v/>
      </c>
      <c r="AA97" s="32">
        <f>IF($Z97="","",IFERROR($Z97*IF($R97="",Assumptions!$B$10,$R97),""))</f>
        <v/>
      </c>
      <c r="AB97" s="32">
        <f>IF($Z97="","",IFERROR(SUM($Z97,$AA97),""))</f>
        <v/>
      </c>
      <c r="AC97" s="23">
        <f>IF($B97="","",IFERROR($B97+Assumptions!$B$11,""))</f>
        <v/>
      </c>
      <c r="AD97" s="24">
        <f>IF($A97="","",IF(OR(COUNTBLANK($B97:$J97)&gt;0,COUNTBLANK($P97:$Q97)&gt;0),"Check required fields",IF(AND($J97&lt;&gt;"No Device",OR($K97="",$K97=0)),"Check device quantity",IF($AB97="","Check pricing lists",IF($AB97&gt;Assumptions!$B$12,"Review high estimate",IF(AND(OR($Q97="Draft",$Q97="Sent"),$AC97&lt;Assumptions!$B$4),"Validity date passed",""))))))</f>
        <v/>
      </c>
    </row>
    <row r="98" ht="30" customHeight="1">
      <c r="A98" s="12" t="n"/>
      <c r="B98" s="13" t="n"/>
      <c r="C98" s="14" t="n"/>
      <c r="D98" s="14" t="n"/>
      <c r="E98" s="12" t="n"/>
      <c r="F98" s="12" t="n"/>
      <c r="G98" s="12" t="n"/>
      <c r="H98" s="12" t="n"/>
      <c r="I98" s="12" t="n"/>
      <c r="J98" s="12" t="n"/>
      <c r="K98" s="15" t="n"/>
      <c r="L98" s="16" t="n"/>
      <c r="M98" s="34" t="n"/>
      <c r="N98" s="15" t="n"/>
      <c r="O98" s="16" t="n"/>
      <c r="P98" s="12" t="n"/>
      <c r="Q98" s="12" t="n"/>
      <c r="R98" s="35" t="n"/>
      <c r="S98" s="14" t="n"/>
      <c r="T98" s="33">
        <f>IF($A98="","",IFERROR(VLOOKUP($E98,Assumptions!$A$21:$B$29,2,FALSE),""))</f>
        <v/>
      </c>
      <c r="U98" s="36">
        <f>IF($A98="","",IFERROR(VLOOKUP($F98,Assumptions!$D$21:$E$27,2,FALSE),""))</f>
        <v/>
      </c>
      <c r="V98" s="33">
        <f>IF($A98="","",IF(OR($J98="",$K98=""),0,IFERROR($K98*VLOOKUP($J98,Assumptions!$G$21:$H$26,2,FALSE),"")))</f>
        <v/>
      </c>
      <c r="W98" s="33">
        <f>IF($A98="","",IF($L98="",0,IFERROR($L98*Assumptions!$B$7,"")))</f>
        <v/>
      </c>
      <c r="X98" s="33">
        <f>IF($A98="","",IF($N98="",0,IFERROR($N98*Assumptions!$B$8,"")))</f>
        <v/>
      </c>
      <c r="Y98" s="33">
        <f>IF($A98="","",IF($O98="",0,IFERROR($O98*Assumptions!$B$9,"")))</f>
        <v/>
      </c>
      <c r="Z98" s="33">
        <f>IF($A98="","",IF(OR($T98="",$U98=""),"",IFERROR($T98*$U98+SUM($M98,$V98:$Y98),"")))</f>
        <v/>
      </c>
      <c r="AA98" s="33">
        <f>IF($Z98="","",IFERROR($Z98*IF($R98="",Assumptions!$B$10,$R98),""))</f>
        <v/>
      </c>
      <c r="AB98" s="33">
        <f>IF($Z98="","",IFERROR(SUM($Z98,$AA98),""))</f>
        <v/>
      </c>
      <c r="AC98" s="20">
        <f>IF($B98="","",IFERROR($B98+Assumptions!$B$11,""))</f>
        <v/>
      </c>
      <c r="AD98" s="21">
        <f>IF($A98="","",IF(OR(COUNTBLANK($B98:$J98)&gt;0,COUNTBLANK($P98:$Q98)&gt;0),"Check required fields",IF(AND($J98&lt;&gt;"No Device",OR($K98="",$K98=0)),"Check device quantity",IF($AB98="","Check pricing lists",IF($AB98&gt;Assumptions!$B$12,"Review high estimate",IF(AND(OR($Q98="Draft",$Q98="Sent"),$AC98&lt;Assumptions!$B$4),"Validity date passed",""))))))</f>
        <v/>
      </c>
    </row>
    <row r="99" ht="30" customHeight="1">
      <c r="A99" s="12" t="n"/>
      <c r="B99" s="13" t="n"/>
      <c r="C99" s="14" t="n"/>
      <c r="D99" s="14" t="n"/>
      <c r="E99" s="12" t="n"/>
      <c r="F99" s="12" t="n"/>
      <c r="G99" s="12" t="n"/>
      <c r="H99" s="12" t="n"/>
      <c r="I99" s="12" t="n"/>
      <c r="J99" s="12" t="n"/>
      <c r="K99" s="15" t="n"/>
      <c r="L99" s="16" t="n"/>
      <c r="M99" s="34" t="n"/>
      <c r="N99" s="15" t="n"/>
      <c r="O99" s="16" t="n"/>
      <c r="P99" s="12" t="n"/>
      <c r="Q99" s="12" t="n"/>
      <c r="R99" s="35" t="n"/>
      <c r="S99" s="14" t="n"/>
      <c r="T99" s="32">
        <f>IF($A99="","",IFERROR(VLOOKUP($E99,Assumptions!$A$21:$B$29,2,FALSE),""))</f>
        <v/>
      </c>
      <c r="U99" s="37">
        <f>IF($A99="","",IFERROR(VLOOKUP($F99,Assumptions!$D$21:$E$27,2,FALSE),""))</f>
        <v/>
      </c>
      <c r="V99" s="32">
        <f>IF($A99="","",IF(OR($J99="",$K99=""),0,IFERROR($K99*VLOOKUP($J99,Assumptions!$G$21:$H$26,2,FALSE),"")))</f>
        <v/>
      </c>
      <c r="W99" s="32">
        <f>IF($A99="","",IF($L99="",0,IFERROR($L99*Assumptions!$B$7,"")))</f>
        <v/>
      </c>
      <c r="X99" s="32">
        <f>IF($A99="","",IF($N99="",0,IFERROR($N99*Assumptions!$B$8,"")))</f>
        <v/>
      </c>
      <c r="Y99" s="32">
        <f>IF($A99="","",IF($O99="",0,IFERROR($O99*Assumptions!$B$9,"")))</f>
        <v/>
      </c>
      <c r="Z99" s="32">
        <f>IF($A99="","",IF(OR($T99="",$U99=""),"",IFERROR($T99*$U99+SUM($M99,$V99:$Y99),"")))</f>
        <v/>
      </c>
      <c r="AA99" s="32">
        <f>IF($Z99="","",IFERROR($Z99*IF($R99="",Assumptions!$B$10,$R99),""))</f>
        <v/>
      </c>
      <c r="AB99" s="32">
        <f>IF($Z99="","",IFERROR(SUM($Z99,$AA99),""))</f>
        <v/>
      </c>
      <c r="AC99" s="23">
        <f>IF($B99="","",IFERROR($B99+Assumptions!$B$11,""))</f>
        <v/>
      </c>
      <c r="AD99" s="24">
        <f>IF($A99="","",IF(OR(COUNTBLANK($B99:$J99)&gt;0,COUNTBLANK($P99:$Q99)&gt;0),"Check required fields",IF(AND($J99&lt;&gt;"No Device",OR($K99="",$K99=0)),"Check device quantity",IF($AB99="","Check pricing lists",IF($AB99&gt;Assumptions!$B$12,"Review high estimate",IF(AND(OR($Q99="Draft",$Q99="Sent"),$AC99&lt;Assumptions!$B$4),"Validity date passed",""))))))</f>
        <v/>
      </c>
    </row>
    <row r="100" ht="30" customHeight="1">
      <c r="A100" s="12" t="n"/>
      <c r="B100" s="13" t="n"/>
      <c r="C100" s="14" t="n"/>
      <c r="D100" s="14" t="n"/>
      <c r="E100" s="12" t="n"/>
      <c r="F100" s="12" t="n"/>
      <c r="G100" s="12" t="n"/>
      <c r="H100" s="12" t="n"/>
      <c r="I100" s="12" t="n"/>
      <c r="J100" s="12" t="n"/>
      <c r="K100" s="15" t="n"/>
      <c r="L100" s="16" t="n"/>
      <c r="M100" s="34" t="n"/>
      <c r="N100" s="15" t="n"/>
      <c r="O100" s="16" t="n"/>
      <c r="P100" s="12" t="n"/>
      <c r="Q100" s="12" t="n"/>
      <c r="R100" s="35" t="n"/>
      <c r="S100" s="14" t="n"/>
      <c r="T100" s="33">
        <f>IF($A100="","",IFERROR(VLOOKUP($E100,Assumptions!$A$21:$B$29,2,FALSE),""))</f>
        <v/>
      </c>
      <c r="U100" s="36">
        <f>IF($A100="","",IFERROR(VLOOKUP($F100,Assumptions!$D$21:$E$27,2,FALSE),""))</f>
        <v/>
      </c>
      <c r="V100" s="33">
        <f>IF($A100="","",IF(OR($J100="",$K100=""),0,IFERROR($K100*VLOOKUP($J100,Assumptions!$G$21:$H$26,2,FALSE),"")))</f>
        <v/>
      </c>
      <c r="W100" s="33">
        <f>IF($A100="","",IF($L100="",0,IFERROR($L100*Assumptions!$B$7,"")))</f>
        <v/>
      </c>
      <c r="X100" s="33">
        <f>IF($A100="","",IF($N100="",0,IFERROR($N100*Assumptions!$B$8,"")))</f>
        <v/>
      </c>
      <c r="Y100" s="33">
        <f>IF($A100="","",IF($O100="",0,IFERROR($O100*Assumptions!$B$9,"")))</f>
        <v/>
      </c>
      <c r="Z100" s="33">
        <f>IF($A100="","",IF(OR($T100="",$U100=""),"",IFERROR($T100*$U100+SUM($M100,$V100:$Y100),"")))</f>
        <v/>
      </c>
      <c r="AA100" s="33">
        <f>IF($Z100="","",IFERROR($Z100*IF($R100="",Assumptions!$B$10,$R100),""))</f>
        <v/>
      </c>
      <c r="AB100" s="33">
        <f>IF($Z100="","",IFERROR(SUM($Z100,$AA100),""))</f>
        <v/>
      </c>
      <c r="AC100" s="20">
        <f>IF($B100="","",IFERROR($B100+Assumptions!$B$11,""))</f>
        <v/>
      </c>
      <c r="AD100" s="21">
        <f>IF($A100="","",IF(OR(COUNTBLANK($B100:$J100)&gt;0,COUNTBLANK($P100:$Q100)&gt;0),"Check required fields",IF(AND($J100&lt;&gt;"No Device",OR($K100="",$K100=0)),"Check device quantity",IF($AB100="","Check pricing lists",IF($AB100&gt;Assumptions!$B$12,"Review high estimate",IF(AND(OR($Q100="Draft",$Q100="Sent"),$AC100&lt;Assumptions!$B$4),"Validity date passed",""))))))</f>
        <v/>
      </c>
    </row>
    <row r="101" ht="30" customHeight="1">
      <c r="A101" s="12" t="n"/>
      <c r="B101" s="13" t="n"/>
      <c r="C101" s="14" t="n"/>
      <c r="D101" s="14" t="n"/>
      <c r="E101" s="12" t="n"/>
      <c r="F101" s="12" t="n"/>
      <c r="G101" s="12" t="n"/>
      <c r="H101" s="12" t="n"/>
      <c r="I101" s="12" t="n"/>
      <c r="J101" s="12" t="n"/>
      <c r="K101" s="15" t="n"/>
      <c r="L101" s="16" t="n"/>
      <c r="M101" s="34" t="n"/>
      <c r="N101" s="15" t="n"/>
      <c r="O101" s="16" t="n"/>
      <c r="P101" s="12" t="n"/>
      <c r="Q101" s="12" t="n"/>
      <c r="R101" s="35" t="n"/>
      <c r="S101" s="14" t="n"/>
      <c r="T101" s="32">
        <f>IF($A101="","",IFERROR(VLOOKUP($E101,Assumptions!$A$21:$B$29,2,FALSE),""))</f>
        <v/>
      </c>
      <c r="U101" s="37">
        <f>IF($A101="","",IFERROR(VLOOKUP($F101,Assumptions!$D$21:$E$27,2,FALSE),""))</f>
        <v/>
      </c>
      <c r="V101" s="32">
        <f>IF($A101="","",IF(OR($J101="",$K101=""),0,IFERROR($K101*VLOOKUP($J101,Assumptions!$G$21:$H$26,2,FALSE),"")))</f>
        <v/>
      </c>
      <c r="W101" s="32">
        <f>IF($A101="","",IF($L101="",0,IFERROR($L101*Assumptions!$B$7,"")))</f>
        <v/>
      </c>
      <c r="X101" s="32">
        <f>IF($A101="","",IF($N101="",0,IFERROR($N101*Assumptions!$B$8,"")))</f>
        <v/>
      </c>
      <c r="Y101" s="32">
        <f>IF($A101="","",IF($O101="",0,IFERROR($O101*Assumptions!$B$9,"")))</f>
        <v/>
      </c>
      <c r="Z101" s="32">
        <f>IF($A101="","",IF(OR($T101="",$U101=""),"",IFERROR($T101*$U101+SUM($M101,$V101:$Y101),"")))</f>
        <v/>
      </c>
      <c r="AA101" s="32">
        <f>IF($Z101="","",IFERROR($Z101*IF($R101="",Assumptions!$B$10,$R101),""))</f>
        <v/>
      </c>
      <c r="AB101" s="32">
        <f>IF($Z101="","",IFERROR(SUM($Z101,$AA101),""))</f>
        <v/>
      </c>
      <c r="AC101" s="23">
        <f>IF($B101="","",IFERROR($B101+Assumptions!$B$11,""))</f>
        <v/>
      </c>
      <c r="AD101" s="24">
        <f>IF($A101="","",IF(OR(COUNTBLANK($B101:$J101)&gt;0,COUNTBLANK($P101:$Q101)&gt;0),"Check required fields",IF(AND($J101&lt;&gt;"No Device",OR($K101="",$K101=0)),"Check device quantity",IF($AB101="","Check pricing lists",IF($AB101&gt;Assumptions!$B$12,"Review high estimate",IF(AND(OR($Q101="Draft",$Q101="Sent"),$AC101&lt;Assumptions!$B$4),"Validity date passed",""))))))</f>
        <v/>
      </c>
    </row>
    <row r="102" ht="30" customHeight="1">
      <c r="A102" s="12" t="n"/>
      <c r="B102" s="13" t="n"/>
      <c r="C102" s="14" t="n"/>
      <c r="D102" s="14" t="n"/>
      <c r="E102" s="12" t="n"/>
      <c r="F102" s="12" t="n"/>
      <c r="G102" s="12" t="n"/>
      <c r="H102" s="12" t="n"/>
      <c r="I102" s="12" t="n"/>
      <c r="J102" s="12" t="n"/>
      <c r="K102" s="15" t="n"/>
      <c r="L102" s="16" t="n"/>
      <c r="M102" s="34" t="n"/>
      <c r="N102" s="15" t="n"/>
      <c r="O102" s="16" t="n"/>
      <c r="P102" s="12" t="n"/>
      <c r="Q102" s="12" t="n"/>
      <c r="R102" s="35" t="n"/>
      <c r="S102" s="14" t="n"/>
      <c r="T102" s="33">
        <f>IF($A102="","",IFERROR(VLOOKUP($E102,Assumptions!$A$21:$B$29,2,FALSE),""))</f>
        <v/>
      </c>
      <c r="U102" s="36">
        <f>IF($A102="","",IFERROR(VLOOKUP($F102,Assumptions!$D$21:$E$27,2,FALSE),""))</f>
        <v/>
      </c>
      <c r="V102" s="33">
        <f>IF($A102="","",IF(OR($J102="",$K102=""),0,IFERROR($K102*VLOOKUP($J102,Assumptions!$G$21:$H$26,2,FALSE),"")))</f>
        <v/>
      </c>
      <c r="W102" s="33">
        <f>IF($A102="","",IF($L102="",0,IFERROR($L102*Assumptions!$B$7,"")))</f>
        <v/>
      </c>
      <c r="X102" s="33">
        <f>IF($A102="","",IF($N102="",0,IFERROR($N102*Assumptions!$B$8,"")))</f>
        <v/>
      </c>
      <c r="Y102" s="33">
        <f>IF($A102="","",IF($O102="",0,IFERROR($O102*Assumptions!$B$9,"")))</f>
        <v/>
      </c>
      <c r="Z102" s="33">
        <f>IF($A102="","",IF(OR($T102="",$U102=""),"",IFERROR($T102*$U102+SUM($M102,$V102:$Y102),"")))</f>
        <v/>
      </c>
      <c r="AA102" s="33">
        <f>IF($Z102="","",IFERROR($Z102*IF($R102="",Assumptions!$B$10,$R102),""))</f>
        <v/>
      </c>
      <c r="AB102" s="33">
        <f>IF($Z102="","",IFERROR(SUM($Z102,$AA102),""))</f>
        <v/>
      </c>
      <c r="AC102" s="20">
        <f>IF($B102="","",IFERROR($B102+Assumptions!$B$11,""))</f>
        <v/>
      </c>
      <c r="AD102" s="21">
        <f>IF($A102="","",IF(OR(COUNTBLANK($B102:$J102)&gt;0,COUNTBLANK($P102:$Q102)&gt;0),"Check required fields",IF(AND($J102&lt;&gt;"No Device",OR($K102="",$K102=0)),"Check device quantity",IF($AB102="","Check pricing lists",IF($AB102&gt;Assumptions!$B$12,"Review high estimate",IF(AND(OR($Q102="Draft",$Q102="Sent"),$AC102&lt;Assumptions!$B$4),"Validity date passed",""))))))</f>
        <v/>
      </c>
    </row>
    <row r="103" ht="30" customHeight="1">
      <c r="A103" s="12" t="n"/>
      <c r="B103" s="13" t="n"/>
      <c r="C103" s="14" t="n"/>
      <c r="D103" s="14" t="n"/>
      <c r="E103" s="12" t="n"/>
      <c r="F103" s="12" t="n"/>
      <c r="G103" s="12" t="n"/>
      <c r="H103" s="12" t="n"/>
      <c r="I103" s="12" t="n"/>
      <c r="J103" s="12" t="n"/>
      <c r="K103" s="15" t="n"/>
      <c r="L103" s="16" t="n"/>
      <c r="M103" s="34" t="n"/>
      <c r="N103" s="15" t="n"/>
      <c r="O103" s="16" t="n"/>
      <c r="P103" s="12" t="n"/>
      <c r="Q103" s="12" t="n"/>
      <c r="R103" s="35" t="n"/>
      <c r="S103" s="14" t="n"/>
      <c r="T103" s="32">
        <f>IF($A103="","",IFERROR(VLOOKUP($E103,Assumptions!$A$21:$B$29,2,FALSE),""))</f>
        <v/>
      </c>
      <c r="U103" s="37">
        <f>IF($A103="","",IFERROR(VLOOKUP($F103,Assumptions!$D$21:$E$27,2,FALSE),""))</f>
        <v/>
      </c>
      <c r="V103" s="32">
        <f>IF($A103="","",IF(OR($J103="",$K103=""),0,IFERROR($K103*VLOOKUP($J103,Assumptions!$G$21:$H$26,2,FALSE),"")))</f>
        <v/>
      </c>
      <c r="W103" s="32">
        <f>IF($A103="","",IF($L103="",0,IFERROR($L103*Assumptions!$B$7,"")))</f>
        <v/>
      </c>
      <c r="X103" s="32">
        <f>IF($A103="","",IF($N103="",0,IFERROR($N103*Assumptions!$B$8,"")))</f>
        <v/>
      </c>
      <c r="Y103" s="32">
        <f>IF($A103="","",IF($O103="",0,IFERROR($O103*Assumptions!$B$9,"")))</f>
        <v/>
      </c>
      <c r="Z103" s="32">
        <f>IF($A103="","",IF(OR($T103="",$U103=""),"",IFERROR($T103*$U103+SUM($M103,$V103:$Y103),"")))</f>
        <v/>
      </c>
      <c r="AA103" s="32">
        <f>IF($Z103="","",IFERROR($Z103*IF($R103="",Assumptions!$B$10,$R103),""))</f>
        <v/>
      </c>
      <c r="AB103" s="32">
        <f>IF($Z103="","",IFERROR(SUM($Z103,$AA103),""))</f>
        <v/>
      </c>
      <c r="AC103" s="23">
        <f>IF($B103="","",IFERROR($B103+Assumptions!$B$11,""))</f>
        <v/>
      </c>
      <c r="AD103" s="24">
        <f>IF($A103="","",IF(OR(COUNTBLANK($B103:$J103)&gt;0,COUNTBLANK($P103:$Q103)&gt;0),"Check required fields",IF(AND($J103&lt;&gt;"No Device",OR($K103="",$K103=0)),"Check device quantity",IF($AB103="","Check pricing lists",IF($AB103&gt;Assumptions!$B$12,"Review high estimate",IF(AND(OR($Q103="Draft",$Q103="Sent"),$AC103&lt;Assumptions!$B$4),"Validity date passed",""))))))</f>
        <v/>
      </c>
    </row>
  </sheetData>
  <autoFilter ref="A3:AD103"/>
  <mergeCells count="1">
    <mergeCell ref="A1:AD1"/>
  </mergeCells>
  <conditionalFormatting sqref="Q4:Q103">
    <cfRule type="expression" priority="1" dxfId="1">
      <formula>AND($A4&lt;&gt;"",$Q4="Accepted")</formula>
    </cfRule>
  </conditionalFormatting>
  <conditionalFormatting sqref="AD4:AD103">
    <cfRule type="expression" priority="2" dxfId="0">
      <formula>AND($A4&lt;&gt;"",$AD4&lt;&gt;"")</formula>
    </cfRule>
  </conditionalFormatting>
  <conditionalFormatting sqref="AB4:AB103">
    <cfRule type="expression" priority="3" dxfId="0">
      <formula>AND($A4&lt;&gt;"",$AB4&gt;Assumptions!$B$12)</formula>
    </cfRule>
  </conditionalFormatting>
  <dataValidations count="15">
    <dataValidation sqref="E4:E103" showDropDown="0" showInputMessage="1" showErrorMessage="1" allowBlank="0" errorTitle="Check Entry" error="Choose a value from the list." promptTitle="Estimate Input" prompt="Select a pest concern from the editable list." type="list">
      <formula1>=$AF$2:$AF$10</formula1>
    </dataValidation>
    <dataValidation sqref="F4:F103" showDropDown="0" showInputMessage="1" showErrorMessage="1" allowBlank="0" errorTitle="Check Entry" error="Choose a value from the list." promptTitle="Estimate Input" prompt="Select an access location." type="list">
      <formula1>=$AG$2:$AG$8</formula1>
    </dataValidation>
    <dataValidation sqref="G4:G103" showDropDown="0" showInputMessage="1" showErrorMessage="1" allowBlank="0" errorTitle="Check Entry" error="Choose a value from the list." promptTitle="Estimate Input" prompt="Select a service." type="list">
      <formula1>=$AH$2:$AH$8</formula1>
    </dataValidation>
    <dataValidation sqref="H4:H103" showDropDown="0" showInputMessage="1" showErrorMessage="1" allowBlank="0" errorTitle="Check Entry" error="Choose a value from the list." promptTitle="Estimate Input" prompt="Select a fictional technician." type="list">
      <formula1>=$AI$2:$AI$5</formula1>
    </dataValidation>
    <dataValidation sqref="I4:I103" showDropDown="0" showInputMessage="1" showErrorMessage="1" allowBlank="0" errorTitle="Check Entry" error="Choose a value from the list." promptTitle="Estimate Input" prompt="Select a fictional route." type="list">
      <formula1>=$AJ$2:$AJ$5</formula1>
    </dataValidation>
    <dataValidation sqref="J4:J103" showDropDown="0" showInputMessage="1" showErrorMessage="1" allowBlank="0" errorTitle="Check Entry" error="Choose a value from the list." promptTitle="Estimate Input" prompt="Select a device or No Device." type="list">
      <formula1>=$AK$2:$AK$7</formula1>
    </dataValidation>
    <dataValidation sqref="P4:P103" showDropDown="0" showInputMessage="1" showErrorMessage="1" allowBlank="0" errorTitle="Check Entry" error="Choose a value from the list." promptTitle="Estimate Input" prompt="Select the responsible party." type="list">
      <formula1>=$AL$2:$AL$5</formula1>
    </dataValidation>
    <dataValidation sqref="Q4:Q103" showDropDown="0" showInputMessage="1" showErrorMessage="1" allowBlank="0" errorTitle="Check Entry" error="Choose a value from the list." promptTitle="Estimate Input" prompt="Select the estimate status." type="list">
      <formula1>=$AM$2:$AM$6</formula1>
    </dataValidation>
    <dataValidation sqref="B4:B103" showDropDown="0" showInputMessage="0" showErrorMessage="1" allowBlank="0" errorTitle="Check Date" error="Enter a date within the editable assumption limits." type="date" operator="between">
      <formula1>$AN$2</formula1>
      <formula2>$AN$3</formula2>
    </dataValidation>
    <dataValidation sqref="K4:K103" showDropDown="0" showInputMessage="0" showErrorMessage="1" allowBlank="0" errorTitle="Check Number" error="Device quantity must be within the editable assumption limits." type="whole" operator="between">
      <formula1>0</formula1>
      <formula2>$AO$2</formula2>
    </dataValidation>
    <dataValidation sqref="L4:L103" showDropDown="0" showInputMessage="0" showErrorMessage="1" allowBlank="0" errorTitle="Check Number" error="Labor hours must be within the editable assumption limits." type="decimal" operator="between">
      <formula1>0</formula1>
      <formula2>$AO$3</formula2>
    </dataValidation>
    <dataValidation sqref="M4:M103" showDropDown="0" showInputMessage="0" showErrorMessage="1" allowBlank="0" errorTitle="Check Number" error="Repair materials must be within the editable assumption limits." type="decimal" operator="between">
      <formula1>0</formula1>
      <formula2>$AO$4</formula2>
    </dataValidation>
    <dataValidation sqref="N4:N103" showDropDown="0" showInputMessage="0" showErrorMessage="1" allowBlank="0" errorTitle="Check Number" error="Monitoring visits must be within the editable assumption limits." type="whole" operator="between">
      <formula1>0</formula1>
      <formula2>$AO$5</formula2>
    </dataValidation>
    <dataValidation sqref="O4:O103" showDropDown="0" showInputMessage="0" showErrorMessage="1" allowBlank="0" errorTitle="Check Number" error="Travel miles must be within the editable assumption limits." type="decimal" operator="between">
      <formula1>0</formula1>
      <formula2>$AO$6</formula2>
    </dataValidation>
    <dataValidation sqref="R4:R103" showDropDown="0" showInputMessage="0" showErrorMessage="1" allowBlank="0" errorTitle="Check Number" error="Contingency rate must be within the editable assumption limits." type="decimal" operator="between">
      <formula1>0</formula1>
      <formula2>$AO$7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9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23" customWidth="1" min="3" max="3"/>
    <col width="25" customWidth="1" min="4" max="4"/>
    <col width="14" customWidth="1" min="5" max="5"/>
    <col width="3" customWidth="1" min="6" max="6"/>
    <col width="31" customWidth="1" min="7" max="7"/>
    <col width="15" customWidth="1" min="8" max="8"/>
    <col width="3" customWidth="1" min="9" max="9"/>
    <col width="27" customWidth="1" min="10" max="10"/>
    <col width="25" customWidth="1" min="11" max="11"/>
    <col width="24" customWidth="1" min="12" max="12"/>
    <col width="25" customWidth="1" min="13" max="13"/>
    <col width="18" customWidth="1" min="14" max="14"/>
  </cols>
  <sheetData>
    <row r="1" ht="26" customHeight="1">
      <c r="A1" s="1" t="inlineStr">
        <is>
          <t>Wildlife Removal Estimate Assumptions</t>
        </is>
      </c>
    </row>
    <row r="2" ht="30" customHeight="1">
      <c r="A2" s="10" t="inlineStr">
        <is>
          <t>Edit yellow cells to match local business practices. Fictional prices and choices are planning inputs, not guarantees, treatment recommendations, or official requirements.</t>
        </is>
      </c>
    </row>
    <row r="3">
      <c r="A3" s="11" t="inlineStr">
        <is>
          <t>Setting</t>
        </is>
      </c>
      <c r="B3" s="11" t="inlineStr">
        <is>
          <t>Value</t>
        </is>
      </c>
      <c r="C3" s="11" t="inlineStr">
        <is>
          <t>Unit</t>
        </is>
      </c>
      <c r="D3" s="11" t="inlineStr">
        <is>
          <t>Use</t>
        </is>
      </c>
    </row>
    <row r="4">
      <c r="A4" s="4" t="inlineStr">
        <is>
          <t>As-of Date</t>
        </is>
      </c>
      <c r="B4" s="25" t="n">
        <v>46276</v>
      </c>
      <c r="C4" s="4" t="inlineStr">
        <is>
          <t>MM/DD/YYYY</t>
        </is>
      </c>
      <c r="D4" s="4" t="inlineStr">
        <is>
          <t>Used for summary timing and review alerts</t>
        </is>
      </c>
    </row>
    <row r="5">
      <c r="A5" s="6" t="inlineStr">
        <is>
          <t>Earliest Estimate Date</t>
        </is>
      </c>
      <c r="B5" s="25" t="n">
        <v>45911</v>
      </c>
      <c r="C5" s="6" t="inlineStr">
        <is>
          <t>MM/DD/YYYY</t>
        </is>
      </c>
      <c r="D5" s="6" t="inlineStr">
        <is>
          <t>Lower date-entry limit</t>
        </is>
      </c>
    </row>
    <row r="6">
      <c r="A6" s="4" t="inlineStr">
        <is>
          <t>Latest Estimate Date</t>
        </is>
      </c>
      <c r="B6" s="25" t="n">
        <v>46641</v>
      </c>
      <c r="C6" s="4" t="inlineStr">
        <is>
          <t>MM/DD/YYYY</t>
        </is>
      </c>
      <c r="D6" s="4" t="inlineStr">
        <is>
          <t>Upper date-entry limit</t>
        </is>
      </c>
    </row>
    <row r="7">
      <c r="A7" s="6" t="inlineStr">
        <is>
          <t>Labor Rate</t>
        </is>
      </c>
      <c r="B7" s="34" t="n">
        <v>145</v>
      </c>
      <c r="C7" s="6" t="inlineStr">
        <is>
          <t>US dollars per hour</t>
        </is>
      </c>
      <c r="D7" s="6" t="inlineStr">
        <is>
          <t>Applied to entered labor hours</t>
        </is>
      </c>
    </row>
    <row r="8">
      <c r="A8" s="4" t="inlineStr">
        <is>
          <t>Monitoring Visit Rate</t>
        </is>
      </c>
      <c r="B8" s="34" t="n">
        <v>95</v>
      </c>
      <c r="C8" s="4" t="inlineStr">
        <is>
          <t>US dollars per visit</t>
        </is>
      </c>
      <c r="D8" s="4" t="inlineStr">
        <is>
          <t>Applied to entered monitoring visits</t>
        </is>
      </c>
    </row>
    <row r="9">
      <c r="A9" s="6" t="inlineStr">
        <is>
          <t>Mileage Rate</t>
        </is>
      </c>
      <c r="B9" s="34" t="n">
        <v>1.25</v>
      </c>
      <c r="C9" s="6" t="inlineStr">
        <is>
          <t>US dollars per mile</t>
        </is>
      </c>
      <c r="D9" s="6" t="inlineStr">
        <is>
          <t>Applied to entered travel miles</t>
        </is>
      </c>
    </row>
    <row r="10">
      <c r="A10" s="4" t="inlineStr">
        <is>
          <t>Default Contingency Rate</t>
        </is>
      </c>
      <c r="B10" s="35" t="n">
        <v>0.05</v>
      </c>
      <c r="C10" s="4" t="inlineStr">
        <is>
          <t>Percent</t>
        </is>
      </c>
      <c r="D10" s="4" t="inlineStr">
        <is>
          <t>Used when an estimate-specific rate is blank</t>
        </is>
      </c>
    </row>
    <row r="11">
      <c r="A11" s="6" t="inlineStr">
        <is>
          <t>Estimate Validity</t>
        </is>
      </c>
      <c r="B11" s="15" t="n">
        <v>30</v>
      </c>
      <c r="C11" s="6" t="inlineStr">
        <is>
          <t>Days</t>
        </is>
      </c>
      <c r="D11" s="6" t="inlineStr">
        <is>
          <t>Added to the estimate date</t>
        </is>
      </c>
    </row>
    <row r="12">
      <c r="A12" s="4" t="inlineStr">
        <is>
          <t>High Estimate Review Threshold</t>
        </is>
      </c>
      <c r="B12" s="34" t="n">
        <v>5000</v>
      </c>
      <c r="C12" s="4" t="inlineStr">
        <is>
          <t>US dollars</t>
        </is>
      </c>
      <c r="D12" s="4" t="inlineStr">
        <is>
          <t>Prompts a human review above this amount</t>
        </is>
      </c>
    </row>
    <row r="13">
      <c r="A13" s="6" t="inlineStr">
        <is>
          <t>Maximum Travel</t>
        </is>
      </c>
      <c r="B13" s="16" t="n">
        <v>200</v>
      </c>
      <c r="C13" s="6" t="inlineStr">
        <is>
          <t>Miles</t>
        </is>
      </c>
      <c r="D13" s="6" t="inlineStr">
        <is>
          <t>Estimate-entry validation limit</t>
        </is>
      </c>
    </row>
    <row r="14">
      <c r="A14" s="4" t="inlineStr">
        <is>
          <t>Maximum Labor</t>
        </is>
      </c>
      <c r="B14" s="16" t="n">
        <v>40</v>
      </c>
      <c r="C14" s="4" t="inlineStr">
        <is>
          <t>Hours</t>
        </is>
      </c>
      <c r="D14" s="4" t="inlineStr">
        <is>
          <t>Estimate-entry validation limit</t>
        </is>
      </c>
    </row>
    <row r="15">
      <c r="A15" s="6" t="inlineStr">
        <is>
          <t>Maximum Device Quantity</t>
        </is>
      </c>
      <c r="B15" s="15" t="n">
        <v>25</v>
      </c>
      <c r="C15" s="6" t="inlineStr">
        <is>
          <t>Devices</t>
        </is>
      </c>
      <c r="D15" s="6" t="inlineStr">
        <is>
          <t>Estimate-entry validation limit</t>
        </is>
      </c>
    </row>
    <row r="16">
      <c r="A16" s="4" t="inlineStr">
        <is>
          <t>Maximum Monitoring Visits</t>
        </is>
      </c>
      <c r="B16" s="15" t="n">
        <v>12</v>
      </c>
      <c r="C16" s="4" t="inlineStr">
        <is>
          <t>Visits</t>
        </is>
      </c>
      <c r="D16" s="4" t="inlineStr">
        <is>
          <t>Estimate-entry validation limit</t>
        </is>
      </c>
    </row>
    <row r="17">
      <c r="A17" s="6" t="inlineStr">
        <is>
          <t>Maximum Repair Materials</t>
        </is>
      </c>
      <c r="B17" s="34" t="n">
        <v>50000</v>
      </c>
      <c r="C17" s="6" t="inlineStr">
        <is>
          <t>US dollars</t>
        </is>
      </c>
      <c r="D17" s="6" t="inlineStr">
        <is>
          <t>Estimate-entry validation limit</t>
        </is>
      </c>
    </row>
    <row r="18">
      <c r="A18" s="4" t="inlineStr">
        <is>
          <t>Maximum Contingency Rate</t>
        </is>
      </c>
      <c r="B18" s="35" t="n">
        <v>0.25</v>
      </c>
      <c r="C18" s="4" t="inlineStr">
        <is>
          <t>Percent</t>
        </is>
      </c>
      <c r="D18" s="4" t="inlineStr">
        <is>
          <t>Estimate-entry validation limit</t>
        </is>
      </c>
    </row>
    <row r="19"/>
    <row r="20">
      <c r="A20" s="26" t="inlineStr">
        <is>
          <t>Pest Concern</t>
        </is>
      </c>
      <c r="B20" s="26" t="inlineStr">
        <is>
          <t>Base Species Fee</t>
        </is>
      </c>
      <c r="D20" s="26" t="inlineStr">
        <is>
          <t>Access Location</t>
        </is>
      </c>
      <c r="E20" s="26" t="inlineStr">
        <is>
          <t>Access Factor</t>
        </is>
      </c>
      <c r="G20" s="26" t="inlineStr">
        <is>
          <t>Device / Product</t>
        </is>
      </c>
      <c r="H20" s="26" t="inlineStr">
        <is>
          <t>Unit Price</t>
        </is>
      </c>
      <c r="J20" s="26" t="inlineStr">
        <is>
          <t>Service</t>
        </is>
      </c>
      <c r="K20" s="26" t="inlineStr">
        <is>
          <t>Technician</t>
        </is>
      </c>
      <c r="L20" s="26" t="inlineStr">
        <is>
          <t>Route</t>
        </is>
      </c>
      <c r="M20" s="26" t="inlineStr">
        <is>
          <t>Responsibility</t>
        </is>
      </c>
      <c r="N20" s="26" t="inlineStr">
        <is>
          <t>Status</t>
        </is>
      </c>
    </row>
    <row r="21">
      <c r="A21" s="12" t="inlineStr">
        <is>
          <t>Raccoon</t>
        </is>
      </c>
      <c r="B21" s="38" t="n">
        <v>425</v>
      </c>
      <c r="D21" s="12" t="inlineStr">
        <is>
          <t>Ground Level</t>
        </is>
      </c>
      <c r="E21" s="39" t="n">
        <v>1</v>
      </c>
      <c r="G21" s="12" t="inlineStr">
        <is>
          <t>No Device</t>
        </is>
      </c>
      <c r="H21" s="38" t="n">
        <v>0</v>
      </c>
      <c r="J21" s="12" t="inlineStr">
        <is>
          <t>Inspection and estimate</t>
        </is>
      </c>
      <c r="K21" s="12" t="inlineStr">
        <is>
          <t>Fictional Avery Hart</t>
        </is>
      </c>
      <c r="L21" s="12" t="inlineStr">
        <is>
          <t>Fictional Route Amber</t>
        </is>
      </c>
      <c r="M21" s="12" t="inlineStr">
        <is>
          <t>Customer</t>
        </is>
      </c>
      <c r="N21" s="12" t="inlineStr">
        <is>
          <t>Draft</t>
        </is>
      </c>
    </row>
    <row r="22">
      <c r="A22" s="12" t="inlineStr">
        <is>
          <t>Squirrel</t>
        </is>
      </c>
      <c r="B22" s="38" t="n">
        <v>325</v>
      </c>
      <c r="D22" s="12" t="inlineStr">
        <is>
          <t>Crawlspace</t>
        </is>
      </c>
      <c r="E22" s="39" t="n">
        <v>1.15</v>
      </c>
      <c r="G22" s="12" t="inlineStr">
        <is>
          <t>Fictional One-Way Door</t>
        </is>
      </c>
      <c r="H22" s="38" t="n">
        <v>95</v>
      </c>
      <c r="J22" s="12" t="inlineStr">
        <is>
          <t>Removal setup</t>
        </is>
      </c>
      <c r="K22" s="12" t="inlineStr">
        <is>
          <t>Fictional Jordan Vale</t>
        </is>
      </c>
      <c r="L22" s="12" t="inlineStr">
        <is>
          <t>Fictional Route Cedar</t>
        </is>
      </c>
      <c r="M22" s="12" t="inlineStr">
        <is>
          <t>Property Manager</t>
        </is>
      </c>
      <c r="N22" s="12" t="inlineStr">
        <is>
          <t>Sent</t>
        </is>
      </c>
    </row>
    <row r="23">
      <c r="A23" s="12" t="inlineStr">
        <is>
          <t>Bat</t>
        </is>
      </c>
      <c r="B23" s="38" t="n">
        <v>550</v>
      </c>
      <c r="D23" s="12" t="inlineStr">
        <is>
          <t>Attic</t>
        </is>
      </c>
      <c r="E23" s="39" t="n">
        <v>1.25</v>
      </c>
      <c r="G23" s="12" t="inlineStr">
        <is>
          <t>Fictional Cage Device</t>
        </is>
      </c>
      <c r="H23" s="38" t="n">
        <v>80</v>
      </c>
      <c r="J23" s="12" t="inlineStr">
        <is>
          <t>One-way exit setup</t>
        </is>
      </c>
      <c r="K23" s="12" t="inlineStr">
        <is>
          <t>Fictional Morgan Reed</t>
        </is>
      </c>
      <c r="L23" s="12" t="inlineStr">
        <is>
          <t>Fictional Route Quartz</t>
        </is>
      </c>
      <c r="M23" s="12" t="inlineStr">
        <is>
          <t>Tenant</t>
        </is>
      </c>
      <c r="N23" s="12" t="inlineStr">
        <is>
          <t>Accepted</t>
        </is>
      </c>
    </row>
    <row r="24">
      <c r="A24" s="12" t="inlineStr">
        <is>
          <t>Bird</t>
        </is>
      </c>
      <c r="B24" s="38" t="n">
        <v>275</v>
      </c>
      <c r="D24" s="12" t="inlineStr">
        <is>
          <t>Roofline</t>
        </is>
      </c>
      <c r="E24" s="39" t="n">
        <v>1.4</v>
      </c>
      <c r="G24" s="12" t="inlineStr">
        <is>
          <t>Fictional Vent Guard</t>
        </is>
      </c>
      <c r="H24" s="38" t="n">
        <v>125</v>
      </c>
      <c r="J24" s="12" t="inlineStr">
        <is>
          <t>Entry-point exclusion</t>
        </is>
      </c>
      <c r="K24" s="12" t="inlineStr">
        <is>
          <t>Fictional Taylor Quill</t>
        </is>
      </c>
      <c r="L24" s="12" t="inlineStr">
        <is>
          <t>Fictional Route Willow</t>
        </is>
      </c>
      <c r="M24" s="12" t="inlineStr">
        <is>
          <t>Other Authorized Contact</t>
        </is>
      </c>
      <c r="N24" s="12" t="inlineStr">
        <is>
          <t>Declined</t>
        </is>
      </c>
    </row>
    <row r="25">
      <c r="A25" s="12" t="inlineStr">
        <is>
          <t>Opossum</t>
        </is>
      </c>
      <c r="B25" s="38" t="n">
        <v>350</v>
      </c>
      <c r="D25" s="12" t="inlineStr">
        <is>
          <t>Chimney</t>
        </is>
      </c>
      <c r="E25" s="39" t="n">
        <v>1.35</v>
      </c>
      <c r="G25" s="12" t="inlineStr">
        <is>
          <t>Fictional Chimney Cap</t>
        </is>
      </c>
      <c r="H25" s="38" t="n">
        <v>185</v>
      </c>
      <c r="J25" s="12" t="inlineStr">
        <is>
          <t>Exclusion repair</t>
        </is>
      </c>
      <c r="K25" s="29" t="n"/>
      <c r="L25" s="29" t="n"/>
      <c r="M25" s="29" t="n"/>
      <c r="N25" s="12" t="inlineStr">
        <is>
          <t>On Hold</t>
        </is>
      </c>
    </row>
    <row r="26">
      <c r="A26" s="12" t="inlineStr">
        <is>
          <t>Skunk</t>
        </is>
      </c>
      <c r="B26" s="38" t="n">
        <v>475</v>
      </c>
      <c r="D26" s="12" t="inlineStr">
        <is>
          <t>Wall Void</t>
        </is>
      </c>
      <c r="E26" s="39" t="n">
        <v>1.3</v>
      </c>
      <c r="G26" s="12" t="inlineStr">
        <is>
          <t>Fictional Exclusion Mesh Pack</t>
        </is>
      </c>
      <c r="H26" s="38" t="n">
        <v>65</v>
      </c>
      <c r="J26" s="12" t="inlineStr">
        <is>
          <t>Monitoring visit plan</t>
        </is>
      </c>
      <c r="K26" s="29" t="n"/>
      <c r="L26" s="29" t="n"/>
      <c r="M26" s="29" t="n"/>
      <c r="N26" s="29" t="n"/>
    </row>
    <row r="27">
      <c r="A27" s="12" t="inlineStr">
        <is>
          <t>Snake</t>
        </is>
      </c>
      <c r="B27" s="38" t="n">
        <v>300</v>
      </c>
      <c r="D27" s="12" t="inlineStr">
        <is>
          <t>Outbuilding</t>
        </is>
      </c>
      <c r="E27" s="39" t="n">
        <v>1.05</v>
      </c>
      <c r="G27" s="29" t="n"/>
      <c r="H27" s="40" t="n"/>
      <c r="J27" s="12" t="inlineStr">
        <is>
          <t>Device retrieval</t>
        </is>
      </c>
      <c r="K27" s="29" t="n"/>
      <c r="L27" s="29" t="n"/>
      <c r="M27" s="29" t="n"/>
      <c r="N27" s="29" t="n"/>
    </row>
    <row r="28">
      <c r="A28" s="12" t="inlineStr">
        <is>
          <t>Groundhog</t>
        </is>
      </c>
      <c r="B28" s="38" t="n">
        <v>400</v>
      </c>
      <c r="D28" s="29" t="n"/>
      <c r="E28" s="41" t="n"/>
      <c r="G28" s="29" t="n"/>
      <c r="H28" s="40" t="n"/>
      <c r="J28" s="29" t="n"/>
      <c r="K28" s="29" t="n"/>
      <c r="L28" s="29" t="n"/>
      <c r="M28" s="29" t="n"/>
      <c r="N28" s="29" t="n"/>
    </row>
    <row r="29">
      <c r="A29" s="12" t="inlineStr">
        <is>
          <t>Other Wildlife</t>
        </is>
      </c>
      <c r="B29" s="38" t="n">
        <v>350</v>
      </c>
      <c r="D29" s="29" t="n"/>
      <c r="E29" s="41" t="n"/>
      <c r="G29" s="29" t="n"/>
      <c r="H29" s="40" t="n"/>
      <c r="J29" s="29" t="n"/>
      <c r="K29" s="29" t="n"/>
      <c r="L29" s="29" t="n"/>
      <c r="M29" s="29" t="n"/>
      <c r="N29" s="29" t="n"/>
    </row>
  </sheetData>
  <autoFilter ref="A3:D18"/>
  <mergeCells count="1">
    <mergeCell ref="A1:N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2026-09-11T09:11:12Z</dcterms:created>
  <dcterms:modified xmlns:dcterms="http://purl.org/dc/terms/" xmlns:xsi="http://www.w3.org/2001/XMLSchema-instance" xsi:type="dcterms:W3CDTF">2026-09-11T09:11:13+00:00Z</dcterms:modified>
</cp:coreProperties>
</file>